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Brak" sheetId="1" r:id="rId1"/>
    <sheet name="Help" sheetId="2" r:id="rId2"/>
  </sheets>
  <definedNames>
    <definedName name="AccountOperations1">'Brak'!$AC$12:$AO$15</definedName>
    <definedName name="AccountOperations2">'Brak'!$AC$17:$AO$19</definedName>
    <definedName name="AktualSrAp">'Brak'!$BG$5</definedName>
    <definedName name="AktualSrSklad">'Brak'!$BG$3</definedName>
    <definedName name="Anpr0">'Brak'!$D$6</definedName>
    <definedName name="Anpr1">'Brak'!$H$3</definedName>
    <definedName name="Anpr2">'Brak'!$G$6</definedName>
    <definedName name="APGroups">'Brak'!$BB$3:$BC$6</definedName>
    <definedName name="AveragePriceFullPAPText">'Brak'!$BE$29</definedName>
    <definedName name="AveragePriceText">'Brak'!$BE$24</definedName>
    <definedName name="BezSklad_Text">'Brak'!$BE$9</definedName>
    <definedName name="Cena">'Brak'!$H$12</definedName>
    <definedName name="CenaDoc">'Brak'!$H$12</definedName>
    <definedName name="Check">'Brak'!$BE$8</definedName>
    <definedName name="CheckSRCAP">'Brak'!$BE$11</definedName>
    <definedName name="DDS">'Brak'!$I$18</definedName>
    <definedName name="DocDate">'Brak'!$G$3</definedName>
    <definedName name="DocNo">'Brak'!$F$3</definedName>
    <definedName name="DocNo">$D$3</definedName>
    <definedName name="DocType">'Brak'!$AC$5</definedName>
    <definedName name="DocumentDateNum">'Brak'!$BE$30</definedName>
    <definedName name="EditMode">'Brak'!$BE$18</definedName>
    <definedName name="ErrorsNumber">'Brak'!$AU$2</definedName>
    <definedName name="FirmaName">'Brak'!$H$3</definedName>
    <definedName name="FormulaID">'Brak'!$B$16</definedName>
    <definedName name="Formuli">'Brak'!$B$16:$K$16</definedName>
    <definedName name="InformationRow">'Brak'!$AC$4:$AN$5</definedName>
    <definedName name="JournalNumber">'Brak'!$AM$5</definedName>
    <definedName name="Komentar">'Brak'!$S$6</definedName>
    <definedName name="Materiali">'Brak'!$BE$31</definedName>
    <definedName name="MaterialiDebitSmetka">'Brak'!$T$19</definedName>
    <definedName name="MaterialiKreditSmetka">'Brak'!$U$19</definedName>
    <definedName name="MaterialiText">'Brak'!$BE$3</definedName>
    <definedName name="Mesec">'Brak'!$S$31</definedName>
    <definedName name="MOL">'Brak'!$G$7</definedName>
    <definedName name="Month">'Brak'!$S$31</definedName>
    <definedName name="MonthErrorText">'Brak'!$AX$8</definedName>
    <definedName name="NalichnoDokKol">'Brak'!$BG$6</definedName>
    <definedName name="Neoblagaema">'Brak'!$BE$21</definedName>
    <definedName name="NoAveragePriceAPText">'Brak'!$BE$28</definedName>
    <definedName name="NoAveragePriceText">'Brak'!$BE$22</definedName>
    <definedName name="NoQuantityText">'Brak'!$BE$23</definedName>
    <definedName name="Obekt">'Brak'!$H$4</definedName>
    <definedName name="OblText">'Brak'!$BE$27</definedName>
    <definedName name="OsvText">'Brak'!$BE$26</definedName>
    <definedName name="Prezapis">'Brak'!$S$2</definedName>
    <definedName name="_xlnm.Print_Area" localSheetId="0">'Brak'!$A$1:$K$24</definedName>
    <definedName name="_xlnm.Print_Area">$A$1:$K$24</definedName>
    <definedName name="Produkciq">'Brak'!$BE$32</definedName>
    <definedName name="ProdukciqDebitSmetka">'Brak'!$T$20</definedName>
    <definedName name="ProdukciqKreditSmetka">'Brak'!$U$20</definedName>
    <definedName name="ProdukciqText">'Brak'!$BE$5</definedName>
    <definedName name="ProverkaPovtStoki">'Brak'!$BG$9</definedName>
    <definedName name="QuantityText">'Brak'!$BE$25</definedName>
    <definedName name="Razhod">'Brak'!$BE$19</definedName>
    <definedName name="Sklad">'Brak'!$D$6</definedName>
    <definedName name="SkladFullPath">'Brak'!$D$7</definedName>
    <definedName name="SkladFullPath">#REF!</definedName>
    <definedName name="Slowom">'Brak'!$D$21:$K$21</definedName>
    <definedName name="SmeniSklad">'Brak'!$BG$10</definedName>
    <definedName name="SmeniTipaShablona">'Brak'!$BG$8</definedName>
    <definedName name="SmetkaMateriali">'Brak'!$W$26</definedName>
    <definedName name="SmetkaMOL">'Brak'!$T$25</definedName>
    <definedName name="SmetkaPrihodiOtProdukciq">'Brak'!$T$27</definedName>
    <definedName name="SmetkaProdukciq">'Brak'!$U$27</definedName>
    <definedName name="SmetkaRazhod">'Brak'!$T$24</definedName>
    <definedName name="SmetkaRazhodiZaMateriali">'Brak'!$V$26</definedName>
    <definedName name="Sort">'Brak'!$BG$9</definedName>
    <definedName name="Stoki">'Brak'!$BE$17</definedName>
    <definedName name="StokiDebitSmetka">'Brak'!$T$21</definedName>
    <definedName name="StokiKreditSmetka">'Brak'!$U$21</definedName>
    <definedName name="StokiParams">'Brak'!$D$12:$N$12</definedName>
    <definedName name="StokiText">'Brak'!$BE$6</definedName>
    <definedName name="StoreOperations1">'Brak'!$S$12:$AA$15</definedName>
    <definedName name="Suma">'Brak'!$I$19</definedName>
    <definedName name="Suma">#REF!</definedName>
    <definedName name="Tablica">'Brak'!$B$12:$Q$15</definedName>
    <definedName name="TablicaInsertRow">'Brak'!$B$12:$AV$15</definedName>
    <definedName name="ZaSmetkaNaMOL">'Brak'!$BE$20</definedName>
  </definedNames>
  <calcPr fullCalcOnLoad="1"/>
</workbook>
</file>

<file path=xl/sharedStrings.xml><?xml version="1.0" encoding="utf-8"?>
<sst xmlns="http://schemas.openxmlformats.org/spreadsheetml/2006/main" count="272" uniqueCount="228">
  <si>
    <t>ПРОТОКОЛ</t>
  </si>
  <si>
    <t>No</t>
  </si>
  <si>
    <t>Дата</t>
  </si>
  <si>
    <t>Фирма</t>
  </si>
  <si>
    <t>Информационен ред</t>
  </si>
  <si>
    <t>Грешки</t>
  </si>
  <si>
    <t>Групи АП</t>
  </si>
  <si>
    <t>дефинирани имена</t>
  </si>
  <si>
    <t>Настройка на шаблона</t>
  </si>
  <si>
    <t>за бракуване на материални запаси</t>
  </si>
  <si>
    <t>09.02.2004</t>
  </si>
  <si>
    <t>Док.</t>
  </si>
  <si>
    <t>Док.N</t>
  </si>
  <si>
    <t>Партньор</t>
  </si>
  <si>
    <t>Коментар</t>
  </si>
  <si>
    <t>Сума</t>
  </si>
  <si>
    <t>ДДС</t>
  </si>
  <si>
    <t>Платено</t>
  </si>
  <si>
    <t>Тип</t>
  </si>
  <si>
    <t>Вид</t>
  </si>
  <si>
    <t>Вид Плащане</t>
  </si>
  <si>
    <t>N</t>
  </si>
  <si>
    <t>Месец</t>
  </si>
  <si>
    <t>Липсва дата на документа</t>
  </si>
  <si>
    <t>Tablica</t>
  </si>
  <si>
    <t>MaterialiText</t>
  </si>
  <si>
    <t>МАТЕРИАЛИ</t>
  </si>
  <si>
    <t>AktualSrSklad</t>
  </si>
  <si>
    <t xml:space="preserve">        Aктуална  СР.ЦЕНА на складовете</t>
  </si>
  <si>
    <t>ДОКУМЕНТ</t>
  </si>
  <si>
    <t>ДОКУМ.No</t>
  </si>
  <si>
    <t>ПАРТНЬОР</t>
  </si>
  <si>
    <t>ТЕКСТ</t>
  </si>
  <si>
    <t>СУМА</t>
  </si>
  <si>
    <t>ПЛАТЕНО</t>
  </si>
  <si>
    <t>ТИП</t>
  </si>
  <si>
    <t>ВИДДОК</t>
  </si>
  <si>
    <t>ВИДПЛА</t>
  </si>
  <si>
    <t>НОМЕР</t>
  </si>
  <si>
    <t>МЕСЕЦ</t>
  </si>
  <si>
    <t>БУЛСТАТ</t>
  </si>
  <si>
    <t>Склад</t>
  </si>
  <si>
    <t>МОЛ - трите имена</t>
  </si>
  <si>
    <t>КОМЕНТАР</t>
  </si>
  <si>
    <t>БР</t>
  </si>
  <si>
    <t>Трябва да се зададе количество и цена или стойност</t>
  </si>
  <si>
    <t>Kolona</t>
  </si>
  <si>
    <t>КЛИЕНТИ</t>
  </si>
  <si>
    <t>ProdukciqText</t>
  </si>
  <si>
    <t>ПРОДУКЦИЯ</t>
  </si>
  <si>
    <t>AktualSrAp</t>
  </si>
  <si>
    <t xml:space="preserve">        Актуална СР.ЦЕНА в  Анал. признаци </t>
  </si>
  <si>
    <t>МОЛ</t>
  </si>
  <si>
    <t>Номерът на документа трябва да бъде не по-дълъг от 10 символа и да съдържа само цифри</t>
  </si>
  <si>
    <t>Липсва номер на документа</t>
  </si>
  <si>
    <t>Sklad</t>
  </si>
  <si>
    <t>ОБЕКТИ</t>
  </si>
  <si>
    <t>StokiText</t>
  </si>
  <si>
    <t>СТОКИ</t>
  </si>
  <si>
    <t>NalichnoDokKol</t>
  </si>
  <si>
    <t xml:space="preserve">        Проверка за налично количество = кол по док+налич. в склад (запис след корекция)</t>
  </si>
  <si>
    <t>Липсва клиент</t>
  </si>
  <si>
    <t>Комисия в състав, трите имена, длъжност</t>
  </si>
  <si>
    <t>Неправилно въведен месец за отнасяне.Пример:200208</t>
  </si>
  <si>
    <t>Check</t>
  </si>
  <si>
    <t>SmeniTipaShablona</t>
  </si>
  <si>
    <t xml:space="preserve">      Безсклад (няма движение в склада / отвори като/ ) </t>
  </si>
  <si>
    <t xml:space="preserve">      Проверка преди запомняне</t>
  </si>
  <si>
    <t>BezSklad_Text</t>
  </si>
  <si>
    <t>БЕЗСКЛАД</t>
  </si>
  <si>
    <t>ProverkaPovtStoki</t>
  </si>
  <si>
    <t xml:space="preserve">        Проверка за повтарящи се стоки</t>
  </si>
  <si>
    <t>Наименование на материалните запаси</t>
  </si>
  <si>
    <t>Мяр.</t>
  </si>
  <si>
    <t>Кол.</t>
  </si>
  <si>
    <t>Ср.цена</t>
  </si>
  <si>
    <t>Стойност</t>
  </si>
  <si>
    <t>Прод.цена</t>
  </si>
  <si>
    <t>Складови операции</t>
  </si>
  <si>
    <t>Счетоводни операции</t>
  </si>
  <si>
    <t>Трябва да бъде избран един вид на това, което се продава - стоки, материали, продукция или услуги</t>
  </si>
  <si>
    <t>SmeniSklad</t>
  </si>
  <si>
    <t xml:space="preserve">       Сменя склад при повторно отваряне на всички позиции</t>
  </si>
  <si>
    <t>по ср.цена</t>
  </si>
  <si>
    <t>по пр.цена</t>
  </si>
  <si>
    <t>AllCol</t>
  </si>
  <si>
    <t>СРЦЕНААП</t>
  </si>
  <si>
    <t>КОЛИЧЕСТВО</t>
  </si>
  <si>
    <t>ДОПАП</t>
  </si>
  <si>
    <t>СКЛАД</t>
  </si>
  <si>
    <t>Стоки</t>
  </si>
  <si>
    <t>ID</t>
  </si>
  <si>
    <t>Цена</t>
  </si>
  <si>
    <t>Ср. цена АП</t>
  </si>
  <si>
    <t>Дебит</t>
  </si>
  <si>
    <t>Кредит</t>
  </si>
  <si>
    <t>Аналит.Дебит</t>
  </si>
  <si>
    <t>Аналит.Кредит</t>
  </si>
  <si>
    <t>Валута</t>
  </si>
  <si>
    <t>Курс</t>
  </si>
  <si>
    <t>Кол-во</t>
  </si>
  <si>
    <t>Сума вал.</t>
  </si>
  <si>
    <t>CheckSRCAP</t>
  </si>
  <si>
    <t>ИМЕ</t>
  </si>
  <si>
    <t>:ИМЕ</t>
  </si>
  <si>
    <t>МЯРКА</t>
  </si>
  <si>
    <t>NextCol</t>
  </si>
  <si>
    <t>СР.ЦЕНА</t>
  </si>
  <si>
    <t>ЦЕНАДР</t>
  </si>
  <si>
    <t>СТОЙНОСТ</t>
  </si>
  <si>
    <t>ЦЕНА</t>
  </si>
  <si>
    <t>ДЕБИТ</t>
  </si>
  <si>
    <t>КРЕДИТ</t>
  </si>
  <si>
    <t>АНАЛДЕБ</t>
  </si>
  <si>
    <t>АНАЛКРЕ</t>
  </si>
  <si>
    <t>ВАЛУТА</t>
  </si>
  <si>
    <t>КУРС</t>
  </si>
  <si>
    <t>СУМАВАЛ</t>
  </si>
  <si>
    <t>Общо        :</t>
  </si>
  <si>
    <t xml:space="preserve">      Проверка за средна цена в АП</t>
  </si>
  <si>
    <t>Stoki</t>
  </si>
  <si>
    <t>ДДС 20% :</t>
  </si>
  <si>
    <t>БРАКУВАНЕ НА :</t>
  </si>
  <si>
    <t>СМЕТКИ</t>
  </si>
  <si>
    <t>EditMode</t>
  </si>
  <si>
    <t>Всичко     :</t>
  </si>
  <si>
    <t xml:space="preserve">     Материали</t>
  </si>
  <si>
    <t>Razhod</t>
  </si>
  <si>
    <t>Словом:</t>
  </si>
  <si>
    <t xml:space="preserve">     Продукция</t>
  </si>
  <si>
    <t>ZaSmetkaNaMOL</t>
  </si>
  <si>
    <t xml:space="preserve">     Стоки</t>
  </si>
  <si>
    <t>Neoblagaema</t>
  </si>
  <si>
    <t>Утвърдил, ръководител</t>
  </si>
  <si>
    <t>Заповед , №, дата</t>
  </si>
  <si>
    <t>NoAveragePriceText</t>
  </si>
  <si>
    <t xml:space="preserve"> - липсва средна цена</t>
  </si>
  <si>
    <t>подпис</t>
  </si>
  <si>
    <t>Отнасяне на разхода</t>
  </si>
  <si>
    <t>NoQuantityText</t>
  </si>
  <si>
    <t xml:space="preserve"> - недостатъчно количество</t>
  </si>
  <si>
    <t xml:space="preserve">     Разход</t>
  </si>
  <si>
    <t>AveragePriceText</t>
  </si>
  <si>
    <t xml:space="preserve"> СЦ</t>
  </si>
  <si>
    <t xml:space="preserve">     За сметка на МОЛ</t>
  </si>
  <si>
    <t>QuantityText</t>
  </si>
  <si>
    <t>К</t>
  </si>
  <si>
    <t>OsvText</t>
  </si>
  <si>
    <t>Осв.</t>
  </si>
  <si>
    <t>Тип на сделката</t>
  </si>
  <si>
    <t>OblText</t>
  </si>
  <si>
    <t>Обл.</t>
  </si>
  <si>
    <t xml:space="preserve">     НЕОБЛАГАЕМА</t>
  </si>
  <si>
    <t>NoAveragePriceAPText</t>
  </si>
  <si>
    <t xml:space="preserve"> - липсва средна цена в ан.признаци</t>
  </si>
  <si>
    <t>AveragePriceFullPAPText</t>
  </si>
  <si>
    <t>СЦАП</t>
  </si>
  <si>
    <t>DocumentDateNum</t>
  </si>
  <si>
    <t>Materiali</t>
  </si>
  <si>
    <t>Produkciq</t>
  </si>
  <si>
    <t>PERFECT SOFTWARE</t>
  </si>
  <si>
    <t>Помощна информация за работа с документа !</t>
  </si>
  <si>
    <t xml:space="preserve">   І. Документът се използва за :</t>
  </si>
  <si>
    <t xml:space="preserve">       - осчетоводяване (запомняне) на протокол за бракуване на МЦ от склад</t>
  </si>
  <si>
    <t xml:space="preserve">       - изписване на бракуваните стоки или материали от различни складове</t>
  </si>
  <si>
    <t xml:space="preserve">       - отпечатване на протокол за бракуване на МЦ от склад</t>
  </si>
  <si>
    <t xml:space="preserve">               НОВО !!!</t>
  </si>
  <si>
    <t xml:space="preserve">       - повторно отваряне с цел корекция на  въведен документ </t>
  </si>
  <si>
    <t xml:space="preserve">       - отваряне и записване на документа като друг</t>
  </si>
  <si>
    <t xml:space="preserve">  ІІ. При запомняне (F8) на документа, от програмата се изпълняват следните действия :</t>
  </si>
  <si>
    <t xml:space="preserve">       - създава се (запомня се в базата) документът с тип БР и счетоводните статии към него</t>
  </si>
  <si>
    <t xml:space="preserve">       - избраните стоки или материали се изписват от съответните складове</t>
  </si>
  <si>
    <t xml:space="preserve">  ІІІ. Начин на работа:</t>
  </si>
  <si>
    <t>Внимание!</t>
  </si>
  <si>
    <t>Данните в документа НЕ се пишат директно от клавиатурата, а се използват клавиш Insert</t>
  </si>
  <si>
    <t xml:space="preserve"> или двойно щракване с мишката в съответните полета!</t>
  </si>
  <si>
    <t>1.</t>
  </si>
  <si>
    <t>С помощта на Insert или двойно щракване се избира Склад</t>
  </si>
  <si>
    <t>2.</t>
  </si>
  <si>
    <t>С помощта на Insert или двойно щракване се избират стоките</t>
  </si>
  <si>
    <t>! ! ! Ако желаете да изписвате стоки от няколко склада -&gt;</t>
  </si>
  <si>
    <t>Преди да се избере стоката се променя склада в полето Склад</t>
  </si>
  <si>
    <t>Има възможност за повторение на един и същи аналитичен признак - за целта трябва да не е включена</t>
  </si>
  <si>
    <t>отметката за Проверка на повтарящи се стоки, намираща се след таблицата за проверка на  Грешки в до-</t>
  </si>
  <si>
    <t>кумента.</t>
  </si>
  <si>
    <t xml:space="preserve">                  Повтарящи се стоки</t>
  </si>
  <si>
    <t xml:space="preserve">                 Възможни промени:</t>
  </si>
  <si>
    <t xml:space="preserve"> * промяна на мярка - с помощта на клавиатурата върху съществуващата набирате новата</t>
  </si>
  <si>
    <t xml:space="preserve"> * промяна на количество - с помощта на клавиатурата върху съществуващото набирате новото</t>
  </si>
  <si>
    <t xml:space="preserve"> * изтриване на елемент - с помощта на клавиатурата - клавиш Del или [Backspase (&lt;-) + Enter]</t>
  </si>
  <si>
    <t xml:space="preserve"> * добавяне на елемент - с помощта на клавиатурата - клавиш Insert или Двойно щракване с</t>
  </si>
  <si>
    <t xml:space="preserve">    мишката</t>
  </si>
  <si>
    <t xml:space="preserve">                 Проверка за средна цена в АП</t>
  </si>
  <si>
    <t>Внимание !!!</t>
  </si>
  <si>
    <t>При включена отметка програмата прави проверка за СЦ в Ан.признаци и ако няма такава извежда грешка.</t>
  </si>
  <si>
    <t>Ако тази отметка не е включена стоките ще бъдат изписани по СЦ от съответния склад, която може да бъде</t>
  </si>
  <si>
    <t>различна от СЦ в Ан. признаци!</t>
  </si>
  <si>
    <t>3.</t>
  </si>
  <si>
    <t>С помощта на чекбоксовете се избират:</t>
  </si>
  <si>
    <t xml:space="preserve"> - бракуване на - материали, продукция, стоки</t>
  </si>
  <si>
    <t xml:space="preserve"> - отнасяне на разхода - по сметка 699 или 442</t>
  </si>
  <si>
    <t xml:space="preserve"> - тип на сделката</t>
  </si>
  <si>
    <t>4.</t>
  </si>
  <si>
    <t xml:space="preserve">За запомняне на документа - </t>
  </si>
  <si>
    <t>F8</t>
  </si>
  <si>
    <t xml:space="preserve">  ІV. ДОПЪЛНИТЕЛНИ ВЪЗМОЖНОСТИ:</t>
  </si>
  <si>
    <t xml:space="preserve">Добавен е бутон "Запис след корекция", който се появява при повторно отваряне на документа.Чрез него може </t>
  </si>
  <si>
    <t>да се запише всяка направена промяна във вече запомнен документ.</t>
  </si>
  <si>
    <t>Необходимо е да бъдат проверени счетоводните сметки преди запомнянето на направените корекции.</t>
  </si>
  <si>
    <t xml:space="preserve">Ако искаме да сменим склада на всички позиции при корекция на документа, е необходимо да се сложи отметка </t>
  </si>
  <si>
    <t xml:space="preserve">за Смяна склад при повторно отваряне на всички позиции,намираща се след таблицата за проверка на  Грешки </t>
  </si>
  <si>
    <t>в документа.</t>
  </si>
  <si>
    <t xml:space="preserve">                   Смени склад</t>
  </si>
  <si>
    <t>Внимание!!!</t>
  </si>
  <si>
    <t xml:space="preserve">Преди смяна на останалите  отметки  в тази област се обърнете за консултация към служителите на Перфект </t>
  </si>
  <si>
    <t>Софтуер.</t>
  </si>
  <si>
    <t>Добавена е възможност за запис на вече запомнен документ като друг.</t>
  </si>
  <si>
    <t>Последователност:</t>
  </si>
  <si>
    <t xml:space="preserve"> 1.Стъпва се на документа-база в екран "Осчетоводени документи"</t>
  </si>
  <si>
    <t xml:space="preserve"> 2. Натиска се бутон "Отвори като"</t>
  </si>
  <si>
    <t xml:space="preserve"> 3. Избира се като какъв документ да се отвори от екрана "Документи"</t>
  </si>
  <si>
    <t xml:space="preserve"> - документа се отваря и се показва бутон "запис на док. като друг"</t>
  </si>
  <si>
    <t xml:space="preserve"> 4. Натиска се бутон за запомняне </t>
  </si>
  <si>
    <t xml:space="preserve">Полето Месец се ползва ако се осчетоводява закъснял документ за да постъпи в дневника по ДДС </t>
  </si>
  <si>
    <t>в текущия месец</t>
  </si>
  <si>
    <t xml:space="preserve"> - въвежда се от клавиатурата във формат yyyymm - четири знака за годината и два за месеца</t>
  </si>
  <si>
    <t xml:space="preserve">  пример: - 200308 - месец Август на 2003 година.</t>
  </si>
  <si>
    <t>ПП "ПЛЮС-МИНУС™"  ПЕРФЕКТ СОФТУЕР ООД, тел.: 02/950 25 00, 062/602111; 056/833050  www.persof.com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</si>
</sst>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* _-#,##0\ &quot;лв&quot;;* \-#,##0\ &quot;лв&quot;;* _-&quot;-&quot;\ &quot;лв&quot;;@"/>
    <numFmt numFmtId="165" formatCode="* #,##0;* \-#,##0;* &quot;-&quot;;@"/>
    <numFmt numFmtId="166" formatCode="* _-#,##0.00\ &quot;лв&quot;;* \-#,##0.00\ &quot;лв&quot;;* _-&quot;-&quot;??\ &quot;лв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_);[Red]\(#,##0\)"/>
    <numFmt numFmtId="173" formatCode="#,##0.00_);[Red]\(#,##0.00\)"/>
    <numFmt numFmtId="174" formatCode="#,##0&quot; лв&quot;;[Red]\-#,##0&quot; лв&quot;"/>
    <numFmt numFmtId="175" formatCode="#,##0.00&quot; лв&quot;;[Red]\-#,##0.00&quot; лв&quot;"/>
    <numFmt numFmtId="176" formatCode="00"/>
    <numFmt numFmtId="177" formatCode="000000"/>
    <numFmt numFmtId="178" formatCode="0000000000"/>
  </numFmts>
  <fonts count="27">
    <font>
      <sz val="9"/>
      <color indexed="8"/>
      <name val="Arial Cyr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10"/>
      <color indexed="8"/>
      <name val="MS Sans Serif"/>
      <family val="0"/>
    </font>
    <font>
      <b/>
      <sz val="12"/>
      <color indexed="21"/>
      <name val="Arial Cyr"/>
      <family val="0"/>
    </font>
    <font>
      <sz val="9"/>
      <name val="Arial Cyr"/>
      <family val="0"/>
    </font>
    <font>
      <sz val="8"/>
      <color indexed="8"/>
      <name val="Arial Cyr"/>
      <family val="0"/>
    </font>
    <font>
      <sz val="12"/>
      <color indexed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9"/>
      <color indexed="18"/>
      <name val="Arial Cyr"/>
      <family val="0"/>
    </font>
    <font>
      <b/>
      <sz val="12"/>
      <color indexed="18"/>
      <name val="Arial Cyr"/>
      <family val="0"/>
    </font>
    <font>
      <b/>
      <sz val="16"/>
      <color indexed="18"/>
      <name val="Arial Cyr"/>
      <family val="0"/>
    </font>
    <font>
      <b/>
      <sz val="9"/>
      <color indexed="9"/>
      <name val="Arial Cyr"/>
      <family val="0"/>
    </font>
    <font>
      <sz val="9"/>
      <color indexed="9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b/>
      <sz val="9"/>
      <color indexed="10"/>
      <name val="Arial Cyr"/>
      <family val="0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20"/>
      <name val="Arial Cyr"/>
      <family val="0"/>
    </font>
    <font>
      <b/>
      <sz val="11"/>
      <name val="Arial Cyr"/>
      <family val="0"/>
    </font>
    <font>
      <sz val="9"/>
      <name val="Arial"/>
      <family val="0"/>
    </font>
  </fonts>
  <fills count="12">
    <fill>
      <patternFill/>
    </fill>
    <fill>
      <patternFill patternType="gray125"/>
    </fill>
    <fill>
      <patternFill patternType="gray125">
        <fgColor indexed="13"/>
      </patternFill>
    </fill>
    <fill>
      <patternFill patternType="mediumGray">
        <fgColor indexed="27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mediumGray">
        <fgColor indexed="56"/>
      </patternFill>
    </fill>
    <fill>
      <patternFill patternType="mediumGray">
        <fgColor indexed="9"/>
        <bgColor indexed="22"/>
      </patternFill>
    </fill>
    <fill>
      <patternFill patternType="mediumGray">
        <fgColor indexed="47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1"/>
      </left>
      <right style="thin">
        <color indexed="21"/>
      </right>
      <top style="thin">
        <color indexed="18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57"/>
      </right>
      <top>
        <color indexed="63"/>
      </top>
      <bottom style="thin">
        <color indexed="21"/>
      </bottom>
    </border>
    <border>
      <left style="hair">
        <color indexed="57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21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1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hair">
        <color indexed="57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hair">
        <color indexed="57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7"/>
      </right>
      <top>
        <color indexed="63"/>
      </top>
      <bottom>
        <color indexed="63"/>
      </bottom>
    </border>
    <border>
      <left style="hair">
        <color indexed="57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57"/>
      </right>
      <top style="thin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73" fontId="4" fillId="0" borderId="0" applyFont="0" applyFill="0" applyProtection="0">
      <alignment/>
    </xf>
    <xf numFmtId="172" fontId="4" fillId="0" borderId="0" applyFont="0" applyFill="0" applyProtection="0">
      <alignment/>
    </xf>
    <xf numFmtId="175" fontId="4" fillId="0" borderId="0" applyFont="0" applyFill="0" applyProtection="0">
      <alignment/>
    </xf>
    <xf numFmtId="174" fontId="4" fillId="0" borderId="0" applyFont="0" applyFill="0" applyProtection="0">
      <alignment/>
    </xf>
    <xf numFmtId="9" fontId="4" fillId="0" borderId="0" applyFont="0" applyFill="0" applyProtection="0">
      <alignment/>
    </xf>
  </cellStyleXfs>
  <cellXfs count="255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0" fontId="0" fillId="0" borderId="1" xfId="0" applyNumberFormat="1" applyFont="1" applyBorder="1" applyAlignment="1" applyProtection="1">
      <alignment/>
      <protection/>
    </xf>
    <xf numFmtId="0" fontId="6" fillId="0" borderId="2" xfId="0" applyNumberFormat="1" applyFont="1" applyBorder="1" applyAlignment="1" applyProtection="1">
      <alignment vertical="top"/>
      <protection/>
    </xf>
    <xf numFmtId="0" fontId="6" fillId="0" borderId="1" xfId="0" applyNumberFormat="1" applyFont="1" applyBorder="1" applyAlignment="1" applyProtection="1">
      <alignment vertical="top"/>
      <protection/>
    </xf>
    <xf numFmtId="0" fontId="5" fillId="0" borderId="3" xfId="0" applyNumberFormat="1" applyFont="1" applyBorder="1" applyAlignment="1" applyProtection="1">
      <alignment horizontal="centerContinuous" vertical="center"/>
      <protection/>
    </xf>
    <xf numFmtId="0" fontId="0" fillId="0" borderId="3" xfId="0" applyNumberFormat="1" applyFont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5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5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7" fillId="0" borderId="0" xfId="0" applyNumberFormat="1" applyFont="1" applyAlignment="1" applyProtection="1">
      <alignment vertical="top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/>
      <protection/>
    </xf>
    <xf numFmtId="0" fontId="6" fillId="3" borderId="7" xfId="0" applyNumberFormat="1" applyFont="1" applyFill="1" applyBorder="1" applyAlignment="1" applyProtection="1">
      <alignment vertical="center"/>
      <protection/>
    </xf>
    <xf numFmtId="0" fontId="6" fillId="3" borderId="3" xfId="0" applyNumberFormat="1" applyFont="1" applyFill="1" applyBorder="1" applyAlignment="1" applyProtection="1">
      <alignment vertical="center"/>
      <protection/>
    </xf>
    <xf numFmtId="0" fontId="6" fillId="3" borderId="8" xfId="0" applyNumberFormat="1" applyFont="1" applyFill="1" applyBorder="1" applyAlignment="1" applyProtection="1">
      <alignment vertical="center"/>
      <protection/>
    </xf>
    <xf numFmtId="0" fontId="6" fillId="3" borderId="9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Border="1" applyAlignment="1" applyProtection="1">
      <alignment vertical="center"/>
      <protection/>
    </xf>
    <xf numFmtId="0" fontId="7" fillId="0" borderId="5" xfId="0" applyNumberFormat="1" applyFont="1" applyBorder="1" applyAlignment="1" applyProtection="1">
      <alignment vertical="top"/>
      <protection/>
    </xf>
    <xf numFmtId="0" fontId="6" fillId="0" borderId="0" xfId="0" applyNumberFormat="1" applyFont="1" applyAlignment="1" applyProtection="1">
      <alignment vertical="top"/>
      <protection/>
    </xf>
    <xf numFmtId="0" fontId="6" fillId="3" borderId="9" xfId="0" applyNumberFormat="1" applyFont="1" applyFill="1" applyBorder="1" applyAlignment="1" applyProtection="1">
      <alignment horizontal="right"/>
      <protection/>
    </xf>
    <xf numFmtId="0" fontId="9" fillId="3" borderId="9" xfId="0" applyNumberFormat="1" applyFont="1" applyFill="1" applyBorder="1" applyAlignment="1" applyProtection="1">
      <alignment horizontal="right"/>
      <protection/>
    </xf>
    <xf numFmtId="0" fontId="6" fillId="3" borderId="0" xfId="0" applyNumberFormat="1" applyFont="1" applyFill="1" applyAlignment="1" applyProtection="1">
      <alignment/>
      <protection/>
    </xf>
    <xf numFmtId="0" fontId="11" fillId="4" borderId="10" xfId="0" applyNumberFormat="1" applyFont="1" applyFill="1" applyBorder="1" applyAlignment="1" applyProtection="1">
      <alignment vertical="center"/>
      <protection/>
    </xf>
    <xf numFmtId="0" fontId="12" fillId="0" borderId="8" xfId="0" applyNumberFormat="1" applyFont="1" applyBorder="1" applyAlignment="1" applyProtection="1">
      <alignment horizontal="centerContinuous" vertical="center"/>
      <protection/>
    </xf>
    <xf numFmtId="0" fontId="13" fillId="0" borderId="11" xfId="0" applyNumberFormat="1" applyFont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0" fontId="6" fillId="3" borderId="12" xfId="0" applyNumberFormat="1" applyFont="1" applyFill="1" applyBorder="1" applyAlignment="1" applyProtection="1">
      <alignment vertical="center"/>
      <protection/>
    </xf>
    <xf numFmtId="0" fontId="6" fillId="3" borderId="12" xfId="0" applyNumberFormat="1" applyFont="1" applyFill="1" applyBorder="1" applyAlignment="1" applyProtection="1">
      <alignment horizontal="center" vertical="center"/>
      <protection/>
    </xf>
    <xf numFmtId="0" fontId="14" fillId="4" borderId="13" xfId="0" applyNumberFormat="1" applyFont="1" applyFill="1" applyBorder="1" applyAlignment="1" applyProtection="1">
      <alignment horizontal="centerContinuous" vertical="center"/>
      <protection/>
    </xf>
    <xf numFmtId="0" fontId="14" fillId="4" borderId="14" xfId="0" applyNumberFormat="1" applyFont="1" applyFill="1" applyBorder="1" applyAlignment="1" applyProtection="1">
      <alignment horizontal="centerContinuous" vertical="center"/>
      <protection/>
    </xf>
    <xf numFmtId="14" fontId="15" fillId="4" borderId="14" xfId="0" applyNumberFormat="1" applyFont="1" applyFill="1" applyBorder="1" applyAlignment="1" applyProtection="1">
      <alignment horizontal="centerContinuous" vertical="center"/>
      <protection/>
    </xf>
    <xf numFmtId="0" fontId="15" fillId="4" borderId="14" xfId="0" applyNumberFormat="1" applyFont="1" applyFill="1" applyBorder="1" applyAlignment="1" applyProtection="1">
      <alignment horizontal="centerContinuous" vertical="center"/>
      <protection/>
    </xf>
    <xf numFmtId="0" fontId="15" fillId="4" borderId="15" xfId="0" applyNumberFormat="1" applyFont="1" applyFill="1" applyBorder="1" applyAlignment="1" applyProtection="1">
      <alignment horizontal="centerContinuous" vertical="center"/>
      <protection/>
    </xf>
    <xf numFmtId="0" fontId="10" fillId="5" borderId="7" xfId="0" applyNumberFormat="1" applyFont="1" applyFill="1" applyBorder="1" applyAlignment="1" applyProtection="1">
      <alignment horizontal="center" vertical="center"/>
      <protection/>
    </xf>
    <xf numFmtId="2" fontId="10" fillId="5" borderId="7" xfId="0" applyNumberFormat="1" applyFont="1" applyFill="1" applyBorder="1" applyAlignment="1" applyProtection="1">
      <alignment horizontal="center" vertical="center"/>
      <protection/>
    </xf>
    <xf numFmtId="2" fontId="10" fillId="5" borderId="8" xfId="0" applyNumberFormat="1" applyFont="1" applyFill="1" applyBorder="1" applyAlignment="1" applyProtection="1">
      <alignment horizontal="center" vertical="center"/>
      <protection/>
    </xf>
    <xf numFmtId="2" fontId="10" fillId="5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2" fontId="6" fillId="0" borderId="12" xfId="0" applyNumberFormat="1" applyFont="1" applyFill="1" applyBorder="1" applyAlignment="1" applyProtection="1">
      <alignment horizontal="center"/>
      <protection/>
    </xf>
    <xf numFmtId="2" fontId="6" fillId="0" borderId="17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/>
      <protection/>
    </xf>
    <xf numFmtId="0" fontId="6" fillId="3" borderId="12" xfId="0" applyNumberFormat="1" applyFont="1" applyFill="1" applyBorder="1" applyAlignment="1" applyProtection="1">
      <alignment horizontal="right" vertical="center"/>
      <protection/>
    </xf>
    <xf numFmtId="2" fontId="6" fillId="3" borderId="12" xfId="0" applyNumberFormat="1" applyFont="1" applyFill="1" applyBorder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 vertical="center"/>
      <protection/>
    </xf>
    <xf numFmtId="0" fontId="9" fillId="3" borderId="0" xfId="0" applyNumberFormat="1" applyFont="1" applyFill="1" applyAlignment="1" applyProtection="1">
      <alignment horizontal="right"/>
      <protection/>
    </xf>
    <xf numFmtId="0" fontId="6" fillId="3" borderId="0" xfId="0" applyNumberFormat="1" applyFont="1" applyFill="1" applyAlignment="1" applyProtection="1">
      <alignment vertical="center"/>
      <protection/>
    </xf>
    <xf numFmtId="0" fontId="6" fillId="3" borderId="5" xfId="0" applyNumberFormat="1" applyFont="1" applyFill="1" applyBorder="1" applyAlignment="1" applyProtection="1">
      <alignment vertical="center"/>
      <protection/>
    </xf>
    <xf numFmtId="0" fontId="10" fillId="5" borderId="18" xfId="0" applyNumberFormat="1" applyFont="1" applyFill="1" applyBorder="1" applyAlignment="1" applyProtection="1">
      <alignment horizontal="center" vertical="center"/>
      <protection/>
    </xf>
    <xf numFmtId="2" fontId="10" fillId="5" borderId="18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2" fontId="10" fillId="0" borderId="2" xfId="0" applyNumberFormat="1" applyFont="1" applyFill="1" applyBorder="1" applyAlignment="1" applyProtection="1">
      <alignment horizontal="center" vertical="center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center" vertical="center"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3" borderId="17" xfId="0" applyNumberFormat="1" applyFont="1" applyFill="1" applyBorder="1" applyAlignment="1" applyProtection="1">
      <alignment vertical="center"/>
      <protection/>
    </xf>
    <xf numFmtId="0" fontId="6" fillId="3" borderId="6" xfId="0" applyNumberFormat="1" applyFont="1" applyFill="1" applyBorder="1" applyAlignment="1" applyProtection="1">
      <alignment vertical="center"/>
      <protection/>
    </xf>
    <xf numFmtId="0" fontId="6" fillId="3" borderId="19" xfId="0" applyNumberFormat="1" applyFont="1" applyFill="1" applyBorder="1" applyAlignment="1" applyProtection="1">
      <alignment vertical="center"/>
      <protection/>
    </xf>
    <xf numFmtId="0" fontId="14" fillId="4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 applyProtection="1">
      <alignment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 applyProtection="1">
      <alignment horizontal="center"/>
      <protection/>
    </xf>
    <xf numFmtId="0" fontId="6" fillId="3" borderId="7" xfId="0" applyNumberFormat="1" applyFont="1" applyFill="1" applyBorder="1" applyAlignment="1" applyProtection="1">
      <alignment/>
      <protection/>
    </xf>
    <xf numFmtId="0" fontId="14" fillId="4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/>
      <protection/>
    </xf>
    <xf numFmtId="1" fontId="6" fillId="0" borderId="12" xfId="0" applyNumberFormat="1" applyFont="1" applyFill="1" applyBorder="1" applyAlignment="1" applyProtection="1">
      <alignment/>
      <protection/>
    </xf>
    <xf numFmtId="1" fontId="6" fillId="3" borderId="12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2" fontId="6" fillId="0" borderId="0" xfId="0" applyNumberFormat="1" applyFont="1" applyFill="1" applyAlignment="1" applyProtection="1">
      <alignment/>
      <protection/>
    </xf>
    <xf numFmtId="0" fontId="6" fillId="4" borderId="0" xfId="0" applyNumberFormat="1" applyFont="1" applyFill="1" applyAlignment="1" applyProtection="1">
      <alignment/>
      <protection/>
    </xf>
    <xf numFmtId="0" fontId="15" fillId="4" borderId="20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Border="1" applyAlignment="1" applyProtection="1">
      <alignment/>
      <protection/>
    </xf>
    <xf numFmtId="0" fontId="19" fillId="3" borderId="0" xfId="0" applyNumberFormat="1" applyFont="1" applyFill="1" applyAlignment="1" applyProtection="1">
      <alignment/>
      <protection/>
    </xf>
    <xf numFmtId="0" fontId="19" fillId="3" borderId="20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2" fontId="6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2" fontId="6" fillId="0" borderId="6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21" xfId="0" applyNumberFormat="1" applyFont="1" applyFill="1" applyBorder="1" applyAlignment="1" applyProtection="1">
      <alignment vertical="top"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vertical="top"/>
      <protection/>
    </xf>
    <xf numFmtId="0" fontId="15" fillId="4" borderId="22" xfId="0" applyNumberFormat="1" applyFont="1" applyFill="1" applyBorder="1" applyAlignment="1" applyProtection="1">
      <alignment horizontal="centerContinuous" vertical="center"/>
      <protection/>
    </xf>
    <xf numFmtId="0" fontId="18" fillId="4" borderId="23" xfId="0" applyNumberFormat="1" applyFont="1" applyFill="1" applyBorder="1" applyAlignment="1" applyProtection="1">
      <alignment horizontal="center" vertical="center"/>
      <protection/>
    </xf>
    <xf numFmtId="0" fontId="18" fillId="4" borderId="24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2" fontId="6" fillId="3" borderId="12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2" fontId="6" fillId="0" borderId="25" xfId="0" applyNumberFormat="1" applyFont="1" applyFill="1" applyBorder="1" applyAlignment="1" applyProtection="1">
      <alignment horizontal="right" vertical="center"/>
      <protection/>
    </xf>
    <xf numFmtId="2" fontId="6" fillId="0" borderId="26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2" fontId="6" fillId="0" borderId="27" xfId="0" applyNumberFormat="1" applyFont="1" applyFill="1" applyBorder="1" applyAlignment="1" applyProtection="1">
      <alignment/>
      <protection/>
    </xf>
    <xf numFmtId="0" fontId="11" fillId="4" borderId="28" xfId="0" applyNumberFormat="1" applyFont="1" applyFill="1" applyBorder="1" applyAlignment="1" applyProtection="1">
      <alignment vertical="center"/>
      <protection/>
    </xf>
    <xf numFmtId="2" fontId="6" fillId="3" borderId="12" xfId="0" applyNumberFormat="1" applyFont="1" applyFill="1" applyBorder="1" applyAlignment="1" applyProtection="1">
      <alignment horizontal="right" vertical="center"/>
      <protection/>
    </xf>
    <xf numFmtId="2" fontId="6" fillId="0" borderId="2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Alignment="1" applyProtection="1">
      <alignment/>
      <protection/>
    </xf>
    <xf numFmtId="0" fontId="14" fillId="4" borderId="29" xfId="0" applyNumberFormat="1" applyFont="1" applyFill="1" applyBorder="1" applyAlignment="1" applyProtection="1">
      <alignment horizontal="left" vertical="center"/>
      <protection/>
    </xf>
    <xf numFmtId="0" fontId="14" fillId="4" borderId="14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4" fillId="4" borderId="29" xfId="0" applyNumberFormat="1" applyFont="1" applyFill="1" applyBorder="1" applyAlignment="1" applyProtection="1">
      <alignment horizontal="centerContinuous" vertical="center"/>
      <protection/>
    </xf>
    <xf numFmtId="0" fontId="10" fillId="5" borderId="9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/>
      <protection/>
    </xf>
    <xf numFmtId="0" fontId="14" fillId="4" borderId="14" xfId="0" applyNumberFormat="1" applyFont="1" applyFill="1" applyBorder="1" applyAlignment="1" applyProtection="1">
      <alignment horizontal="centerContinuous"/>
      <protection/>
    </xf>
    <xf numFmtId="0" fontId="14" fillId="4" borderId="30" xfId="0" applyNumberFormat="1" applyFont="1" applyFill="1" applyBorder="1" applyAlignment="1" applyProtection="1">
      <alignment horizontal="left" vertical="center"/>
      <protection/>
    </xf>
    <xf numFmtId="0" fontId="14" fillId="4" borderId="31" xfId="0" applyNumberFormat="1" applyFont="1" applyFill="1" applyBorder="1" applyAlignment="1" applyProtection="1">
      <alignment horizontal="left" vertical="center"/>
      <protection/>
    </xf>
    <xf numFmtId="0" fontId="18" fillId="6" borderId="32" xfId="0" applyNumberFormat="1" applyFont="1" applyFill="1" applyBorder="1" applyAlignment="1" applyProtection="1">
      <alignment horizontal="centerContinuous" vertical="center"/>
      <protection/>
    </xf>
    <xf numFmtId="0" fontId="18" fillId="6" borderId="33" xfId="0" applyNumberFormat="1" applyFont="1" applyFill="1" applyBorder="1" applyAlignment="1" applyProtection="1">
      <alignment horizontal="centerContinuous" vertical="center"/>
      <protection/>
    </xf>
    <xf numFmtId="2" fontId="6" fillId="7" borderId="34" xfId="0" applyNumberFormat="1" applyFont="1" applyFill="1" applyBorder="1" applyAlignment="1" applyProtection="1">
      <alignment/>
      <protection/>
    </xf>
    <xf numFmtId="0" fontId="6" fillId="8" borderId="12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8" borderId="17" xfId="0" applyNumberFormat="1" applyFont="1" applyFill="1" applyBorder="1" applyAlignment="1" applyProtection="1">
      <alignment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0" fontId="6" fillId="0" borderId="35" xfId="0" applyNumberFormat="1" applyFont="1" applyBorder="1" applyAlignment="1" applyProtection="1">
      <alignment horizontal="left"/>
      <protection/>
    </xf>
    <xf numFmtId="0" fontId="6" fillId="8" borderId="35" xfId="0" applyNumberFormat="1" applyFont="1" applyFill="1" applyBorder="1" applyAlignment="1" applyProtection="1">
      <alignment horizontal="left" vertical="center"/>
      <protection/>
    </xf>
    <xf numFmtId="0" fontId="6" fillId="0" borderId="35" xfId="0" applyNumberFormat="1" applyFont="1" applyBorder="1" applyAlignment="1" applyProtection="1">
      <alignment/>
      <protection/>
    </xf>
    <xf numFmtId="0" fontId="6" fillId="0" borderId="35" xfId="0" applyNumberFormat="1" applyFont="1" applyFill="1" applyBorder="1" applyAlignment="1" applyProtection="1">
      <alignment/>
      <protection/>
    </xf>
    <xf numFmtId="0" fontId="6" fillId="0" borderId="35" xfId="0" applyNumberFormat="1" applyFont="1" applyFill="1" applyBorder="1" applyAlignment="1" applyProtection="1">
      <alignment horizontal="left"/>
      <protection/>
    </xf>
    <xf numFmtId="0" fontId="16" fillId="0" borderId="1" xfId="0" applyNumberFormat="1" applyFont="1" applyFill="1" applyBorder="1" applyAlignment="1" applyProtection="1">
      <alignment vertical="top"/>
      <protection/>
    </xf>
    <xf numFmtId="0" fontId="10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6" xfId="0" applyNumberFormat="1" applyFont="1" applyBorder="1" applyAlignment="1" applyProtection="1">
      <alignment horizontal="left"/>
      <protection/>
    </xf>
    <xf numFmtId="0" fontId="6" fillId="8" borderId="36" xfId="0" applyNumberFormat="1" applyFont="1" applyFill="1" applyBorder="1" applyAlignment="1" applyProtection="1">
      <alignment horizontal="left"/>
      <protection/>
    </xf>
    <xf numFmtId="0" fontId="6" fillId="0" borderId="37" xfId="0" applyNumberFormat="1" applyFont="1" applyFill="1" applyBorder="1" applyAlignment="1" applyProtection="1">
      <alignment horizontal="left"/>
      <protection/>
    </xf>
    <xf numFmtId="0" fontId="6" fillId="0" borderId="37" xfId="0" applyNumberFormat="1" applyFont="1" applyFill="1" applyBorder="1" applyAlignment="1" applyProtection="1">
      <alignment horizontal="left" vertical="top"/>
      <protection/>
    </xf>
    <xf numFmtId="0" fontId="6" fillId="0" borderId="37" xfId="0" applyNumberFormat="1" applyFont="1" applyFill="1" applyBorder="1" applyAlignment="1" applyProtection="1">
      <alignment/>
      <protection/>
    </xf>
    <xf numFmtId="0" fontId="6" fillId="8" borderId="35" xfId="0" applyNumberFormat="1" applyFont="1" applyFill="1" applyBorder="1" applyAlignment="1" applyProtection="1">
      <alignment horizontal="left"/>
      <protection/>
    </xf>
    <xf numFmtId="0" fontId="6" fillId="7" borderId="7" xfId="0" applyNumberFormat="1" applyFont="1" applyFill="1" applyBorder="1" applyAlignment="1" applyProtection="1">
      <alignment vertical="center"/>
      <protection/>
    </xf>
    <xf numFmtId="0" fontId="6" fillId="7" borderId="3" xfId="0" applyNumberFormat="1" applyFont="1" applyFill="1" applyBorder="1" applyAlignment="1" applyProtection="1">
      <alignment/>
      <protection/>
    </xf>
    <xf numFmtId="0" fontId="6" fillId="7" borderId="3" xfId="0" applyNumberFormat="1" applyFont="1" applyFill="1" applyBorder="1" applyAlignment="1" applyProtection="1">
      <alignment vertical="center"/>
      <protection/>
    </xf>
    <xf numFmtId="0" fontId="9" fillId="7" borderId="38" xfId="0" applyNumberFormat="1" applyFont="1" applyFill="1" applyBorder="1" applyAlignment="1" applyProtection="1">
      <alignment vertical="center"/>
      <protection/>
    </xf>
    <xf numFmtId="0" fontId="9" fillId="7" borderId="3" xfId="0" applyNumberFormat="1" applyFont="1" applyFill="1" applyBorder="1" applyAlignment="1" applyProtection="1">
      <alignment vertical="center"/>
      <protection/>
    </xf>
    <xf numFmtId="0" fontId="9" fillId="7" borderId="9" xfId="0" applyNumberFormat="1" applyFont="1" applyFill="1" applyBorder="1" applyAlignment="1" applyProtection="1">
      <alignment vertical="center"/>
      <protection/>
    </xf>
    <xf numFmtId="178" fontId="6" fillId="7" borderId="7" xfId="0" applyNumberFormat="1" applyFont="1" applyFill="1" applyBorder="1" applyAlignment="1" applyProtection="1">
      <alignment horizontal="center" vertical="center"/>
      <protection/>
    </xf>
    <xf numFmtId="14" fontId="6" fillId="7" borderId="9" xfId="0" applyNumberFormat="1" applyFont="1" applyFill="1" applyBorder="1" applyAlignment="1" applyProtection="1">
      <alignment horizontal="center" vertical="center"/>
      <protection/>
    </xf>
    <xf numFmtId="0" fontId="6" fillId="7" borderId="9" xfId="0" applyNumberFormat="1" applyFont="1" applyFill="1" applyBorder="1" applyAlignment="1" applyProtection="1">
      <alignment/>
      <protection/>
    </xf>
    <xf numFmtId="2" fontId="6" fillId="7" borderId="39" xfId="0" applyNumberFormat="1" applyFont="1" applyFill="1" applyBorder="1" applyAlignment="1" applyProtection="1">
      <alignment/>
      <protection/>
    </xf>
    <xf numFmtId="0" fontId="6" fillId="7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49" fontId="6" fillId="9" borderId="0" xfId="0" applyNumberFormat="1" applyFont="1" applyFill="1" applyAlignment="1" applyProtection="1">
      <alignment horizontal="left"/>
      <protection/>
    </xf>
    <xf numFmtId="49" fontId="21" fillId="0" borderId="0" xfId="0" applyNumberFormat="1" applyFont="1" applyFill="1" applyAlignment="1" applyProtection="1">
      <alignment horizontal="right"/>
      <protection/>
    </xf>
    <xf numFmtId="0" fontId="23" fillId="0" borderId="0" xfId="0" applyFont="1" applyAlignment="1">
      <alignment/>
    </xf>
    <xf numFmtId="49" fontId="24" fillId="0" borderId="0" xfId="0" applyNumberFormat="1" applyFont="1" applyFill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6" fillId="0" borderId="0" xfId="0" applyFont="1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6" fillId="0" borderId="40" xfId="0" applyNumberFormat="1" applyFont="1" applyFill="1" applyBorder="1" applyAlignment="1" applyProtection="1">
      <alignment/>
      <protection/>
    </xf>
    <xf numFmtId="0" fontId="6" fillId="0" borderId="41" xfId="0" applyNumberFormat="1" applyFont="1" applyFill="1" applyBorder="1" applyAlignment="1" applyProtection="1">
      <alignment/>
      <protection/>
    </xf>
    <xf numFmtId="0" fontId="6" fillId="0" borderId="42" xfId="0" applyNumberFormat="1" applyFont="1" applyFill="1" applyBorder="1" applyAlignment="1" applyProtection="1">
      <alignment/>
      <protection/>
    </xf>
    <xf numFmtId="2" fontId="6" fillId="0" borderId="43" xfId="0" applyNumberFormat="1" applyFont="1" applyFill="1" applyBorder="1" applyAlignment="1" applyProtection="1">
      <alignment/>
      <protection/>
    </xf>
    <xf numFmtId="2" fontId="6" fillId="0" borderId="44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vertical="center"/>
      <protection/>
    </xf>
    <xf numFmtId="0" fontId="6" fillId="7" borderId="46" xfId="0" applyNumberFormat="1" applyFont="1" applyFill="1" applyBorder="1" applyAlignment="1" applyProtection="1">
      <alignment horizontal="center" vertical="center"/>
      <protection/>
    </xf>
    <xf numFmtId="2" fontId="6" fillId="7" borderId="46" xfId="0" applyNumberFormat="1" applyFont="1" applyFill="1" applyBorder="1" applyAlignment="1" applyProtection="1">
      <alignment horizontal="right" vertical="center"/>
      <protection/>
    </xf>
    <xf numFmtId="0" fontId="6" fillId="0" borderId="46" xfId="0" applyNumberFormat="1" applyFont="1" applyFill="1" applyBorder="1" applyAlignment="1" applyProtection="1">
      <alignment/>
      <protection/>
    </xf>
    <xf numFmtId="0" fontId="6" fillId="0" borderId="45" xfId="0" applyNumberFormat="1" applyFont="1" applyFill="1" applyBorder="1" applyAlignment="1" applyProtection="1">
      <alignment/>
      <protection/>
    </xf>
    <xf numFmtId="0" fontId="9" fillId="0" borderId="46" xfId="0" applyNumberFormat="1" applyFont="1" applyFill="1" applyBorder="1" applyAlignment="1" applyProtection="1">
      <alignment vertical="center"/>
      <protection/>
    </xf>
    <xf numFmtId="49" fontId="6" fillId="0" borderId="46" xfId="0" applyNumberFormat="1" applyFont="1" applyFill="1" applyBorder="1" applyAlignment="1" applyProtection="1">
      <alignment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2" fontId="6" fillId="0" borderId="46" xfId="0" applyNumberFormat="1" applyFont="1" applyFill="1" applyBorder="1" applyAlignment="1" applyProtection="1">
      <alignment horizontal="right" vertical="center"/>
      <protection/>
    </xf>
    <xf numFmtId="2" fontId="6" fillId="0" borderId="47" xfId="0" applyNumberFormat="1" applyFont="1" applyFill="1" applyBorder="1" applyAlignment="1" applyProtection="1">
      <alignment horizontal="right" vertical="center"/>
      <protection/>
    </xf>
    <xf numFmtId="2" fontId="6" fillId="0" borderId="45" xfId="0" applyNumberFormat="1" applyFont="1" applyFill="1" applyBorder="1" applyAlignment="1" applyProtection="1">
      <alignment horizontal="right" vertical="center"/>
      <protection/>
    </xf>
    <xf numFmtId="49" fontId="6" fillId="3" borderId="7" xfId="0" applyNumberFormat="1" applyFont="1" applyFill="1" applyBorder="1" applyAlignment="1" applyProtection="1">
      <alignment vertical="center"/>
      <protection/>
    </xf>
    <xf numFmtId="0" fontId="6" fillId="3" borderId="7" xfId="0" applyNumberFormat="1" applyFont="1" applyFill="1" applyBorder="1" applyAlignment="1" applyProtection="1">
      <alignment horizontal="center" vertical="center"/>
      <protection/>
    </xf>
    <xf numFmtId="2" fontId="6" fillId="3" borderId="7" xfId="0" applyNumberFormat="1" applyFont="1" applyFill="1" applyBorder="1" applyAlignment="1" applyProtection="1">
      <alignment horizontal="right" vertical="center"/>
      <protection/>
    </xf>
    <xf numFmtId="0" fontId="6" fillId="3" borderId="2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/>
      <protection/>
    </xf>
    <xf numFmtId="49" fontId="6" fillId="3" borderId="2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48" xfId="0" applyNumberFormat="1" applyFont="1" applyFill="1" applyBorder="1" applyAlignment="1" applyProtection="1">
      <alignment/>
      <protection/>
    </xf>
    <xf numFmtId="0" fontId="6" fillId="0" borderId="43" xfId="0" applyNumberFormat="1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7" borderId="46" xfId="0" applyNumberFormat="1" applyFont="1" applyFill="1" applyBorder="1" applyAlignment="1" applyProtection="1">
      <alignment/>
      <protection/>
    </xf>
    <xf numFmtId="49" fontId="6" fillId="7" borderId="46" xfId="0" applyNumberFormat="1" applyFont="1" applyFill="1" applyBorder="1" applyAlignment="1" applyProtection="1">
      <alignment vertical="center"/>
      <protection/>
    </xf>
    <xf numFmtId="0" fontId="6" fillId="0" borderId="49" xfId="0" applyNumberFormat="1" applyFont="1" applyFill="1" applyBorder="1" applyAlignment="1" applyProtection="1">
      <alignment vertical="center"/>
      <protection/>
    </xf>
    <xf numFmtId="0" fontId="6" fillId="0" borderId="49" xfId="0" applyNumberFormat="1" applyFont="1" applyFill="1" applyBorder="1" applyAlignment="1" applyProtection="1">
      <alignment/>
      <protection/>
    </xf>
    <xf numFmtId="2" fontId="6" fillId="0" borderId="6" xfId="0" applyNumberFormat="1" applyFont="1" applyFill="1" applyBorder="1" applyAlignment="1" applyProtection="1">
      <alignment vertical="center"/>
      <protection/>
    </xf>
    <xf numFmtId="2" fontId="6" fillId="0" borderId="12" xfId="0" applyNumberFormat="1" applyFont="1" applyFill="1" applyBorder="1" applyAlignment="1" applyProtection="1">
      <alignment vertical="center"/>
      <protection/>
    </xf>
    <xf numFmtId="2" fontId="6" fillId="3" borderId="6" xfId="0" applyNumberFormat="1" applyFont="1" applyFill="1" applyBorder="1" applyAlignment="1" applyProtection="1">
      <alignment vertical="center"/>
      <protection/>
    </xf>
    <xf numFmtId="2" fontId="6" fillId="3" borderId="12" xfId="0" applyNumberFormat="1" applyFont="1" applyFill="1" applyBorder="1" applyAlignment="1" applyProtection="1">
      <alignment vertical="center"/>
      <protection/>
    </xf>
    <xf numFmtId="2" fontId="6" fillId="0" borderId="12" xfId="0" applyNumberFormat="1" applyFont="1" applyFill="1" applyBorder="1" applyAlignment="1" applyProtection="1">
      <alignment/>
      <protection/>
    </xf>
    <xf numFmtId="2" fontId="6" fillId="0" borderId="17" xfId="0" applyNumberFormat="1" applyFont="1" applyFill="1" applyBorder="1" applyAlignment="1" applyProtection="1">
      <alignment vertical="center"/>
      <protection/>
    </xf>
    <xf numFmtId="2" fontId="6" fillId="0" borderId="6" xfId="0" applyNumberFormat="1" applyFont="1" applyFill="1" applyBorder="1" applyAlignment="1" applyProtection="1">
      <alignment/>
      <protection/>
    </xf>
    <xf numFmtId="2" fontId="6" fillId="3" borderId="12" xfId="0" applyNumberFormat="1" applyFont="1" applyFill="1" applyBorder="1" applyAlignment="1" applyProtection="1">
      <alignment/>
      <protection/>
    </xf>
    <xf numFmtId="2" fontId="6" fillId="3" borderId="17" xfId="0" applyNumberFormat="1" applyFont="1" applyFill="1" applyBorder="1" applyAlignment="1" applyProtection="1">
      <alignment/>
      <protection/>
    </xf>
    <xf numFmtId="2" fontId="6" fillId="3" borderId="6" xfId="0" applyNumberFormat="1" applyFont="1" applyFill="1" applyBorder="1" applyAlignment="1" applyProtection="1">
      <alignment/>
      <protection/>
    </xf>
    <xf numFmtId="2" fontId="6" fillId="0" borderId="6" xfId="0" applyNumberFormat="1" applyFont="1" applyFill="1" applyBorder="1" applyAlignment="1" applyProtection="1">
      <alignment horizont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vertical="top"/>
      <protection/>
    </xf>
    <xf numFmtId="0" fontId="18" fillId="6" borderId="50" xfId="0" applyNumberFormat="1" applyFont="1" applyFill="1" applyBorder="1" applyAlignment="1" applyProtection="1">
      <alignment horizontal="center" vertical="center"/>
      <protection/>
    </xf>
    <xf numFmtId="0" fontId="18" fillId="6" borderId="51" xfId="0" applyNumberFormat="1" applyFont="1" applyFill="1" applyBorder="1" applyAlignment="1" applyProtection="1">
      <alignment horizontal="center" vertical="center"/>
      <protection/>
    </xf>
    <xf numFmtId="0" fontId="22" fillId="10" borderId="52" xfId="0" applyNumberFormat="1" applyFont="1" applyFill="1" applyBorder="1" applyAlignment="1" applyProtection="1">
      <alignment horizontal="center" vertical="center"/>
      <protection/>
    </xf>
    <xf numFmtId="0" fontId="20" fillId="3" borderId="0" xfId="0" applyNumberFormat="1" applyFont="1" applyFill="1" applyAlignment="1" applyProtection="1">
      <alignment horizontal="center"/>
      <protection/>
    </xf>
    <xf numFmtId="0" fontId="0" fillId="11" borderId="0" xfId="0" applyNumberFormat="1" applyFont="1" applyFill="1" applyBorder="1" applyAlignment="1" applyProtection="1">
      <alignment/>
      <protection/>
    </xf>
    <xf numFmtId="0" fontId="9" fillId="7" borderId="53" xfId="0" applyNumberFormat="1" applyFont="1" applyFill="1" applyBorder="1" applyAlignment="1" applyProtection="1">
      <alignment vertical="center" wrapText="1"/>
      <protection/>
    </xf>
    <xf numFmtId="0" fontId="10" fillId="7" borderId="53" xfId="0" applyNumberFormat="1" applyFont="1" applyFill="1" applyBorder="1" applyAlignment="1" applyProtection="1">
      <alignment horizontal="center" vertical="center" wrapText="1"/>
      <protection/>
    </xf>
    <xf numFmtId="0" fontId="10" fillId="7" borderId="53" xfId="0" applyNumberFormat="1" applyFont="1" applyFill="1" applyBorder="1" applyAlignment="1" applyProtection="1">
      <alignment horizontal="centerContinuous" vertical="center" wrapText="1"/>
      <protection/>
    </xf>
    <xf numFmtId="0" fontId="10" fillId="11" borderId="0" xfId="0" applyNumberFormat="1" applyFont="1" applyFill="1" applyBorder="1" applyAlignment="1" applyProtection="1">
      <alignment horizontal="center" vertical="center"/>
      <protection/>
    </xf>
    <xf numFmtId="0" fontId="9" fillId="7" borderId="49" xfId="0" applyNumberFormat="1" applyFont="1" applyFill="1" applyBorder="1" applyAlignment="1" applyProtection="1">
      <alignment horizontal="center" vertical="center"/>
      <protection/>
    </xf>
    <xf numFmtId="0" fontId="10" fillId="7" borderId="49" xfId="0" applyNumberFormat="1" applyFont="1" applyFill="1" applyBorder="1" applyAlignment="1" applyProtection="1">
      <alignment horizontal="center" vertical="center"/>
      <protection/>
    </xf>
    <xf numFmtId="0" fontId="0" fillId="11" borderId="0" xfId="0" applyNumberFormat="1" applyFont="1" applyFill="1" applyBorder="1" applyAlignment="1" applyProtection="1">
      <alignment/>
      <protection/>
    </xf>
    <xf numFmtId="0" fontId="6" fillId="7" borderId="46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"/>
  <sheetViews>
    <sheetView showGridLines="0" showRowColHeaders="0" showZeros="0" tabSelected="1" showOutlineSymbols="0" workbookViewId="0" topLeftCell="A1">
      <selection activeCell="S31" sqref="S31"/>
    </sheetView>
  </sheetViews>
  <sheetFormatPr defaultColWidth="9.125" defaultRowHeight="12"/>
  <cols>
    <col min="1" max="1" width="0.74609375" style="1" customWidth="1"/>
    <col min="2" max="2" width="2.875" style="2" customWidth="1"/>
    <col min="3" max="3" width="0" style="1" hidden="1" customWidth="1"/>
    <col min="4" max="4" width="47.25390625" style="1" customWidth="1"/>
    <col min="5" max="5" width="0" style="1" hidden="1" customWidth="1"/>
    <col min="6" max="6" width="12.125" style="1" customWidth="1"/>
    <col min="7" max="8" width="9.875" style="1" customWidth="1"/>
    <col min="9" max="9" width="10.125" style="1" customWidth="1"/>
    <col min="10" max="10" width="9.875" style="1" customWidth="1"/>
    <col min="11" max="11" width="10.75390625" style="1" customWidth="1"/>
    <col min="12" max="17" width="0" style="1" hidden="1" customWidth="1"/>
    <col min="18" max="18" width="8.75390625" style="1" customWidth="1"/>
    <col min="19" max="19" width="20.125" style="1" customWidth="1"/>
    <col min="20" max="20" width="8.25390625" style="1" customWidth="1"/>
    <col min="21" max="21" width="8.00390625" style="1" customWidth="1"/>
    <col min="22" max="22" width="20.625" style="1" customWidth="1"/>
    <col min="23" max="23" width="5.875" style="1" customWidth="1"/>
    <col min="24" max="24" width="10.75390625" style="1" customWidth="1"/>
    <col min="25" max="25" width="11.75390625" style="1" customWidth="1"/>
    <col min="26" max="26" width="13.00390625" style="1" customWidth="1"/>
    <col min="27" max="27" width="12.75390625" style="1" customWidth="1"/>
    <col min="28" max="28" width="5.75390625" style="1" customWidth="1"/>
    <col min="29" max="29" width="6.875" style="1" customWidth="1"/>
    <col min="30" max="40" width="9.125" style="1" customWidth="1"/>
    <col min="41" max="41" width="11.25390625" style="1" customWidth="1"/>
    <col min="42" max="42" width="26.625" style="1" customWidth="1"/>
    <col min="43" max="43" width="11.875" style="1" customWidth="1"/>
    <col min="44" max="44" width="8.625" style="1" customWidth="1"/>
    <col min="45" max="45" width="18.875" style="1" customWidth="1"/>
    <col min="46" max="47" width="9.125" style="1" customWidth="1"/>
    <col min="48" max="48" width="103.875" style="1" customWidth="1"/>
    <col min="49" max="50" width="0" style="1" hidden="1" customWidth="1"/>
    <col min="51" max="53" width="9.125" style="1" customWidth="1"/>
    <col min="54" max="59" width="0" style="1" hidden="1" customWidth="1"/>
    <col min="60" max="60" width="73.00390625" style="1" customWidth="1"/>
    <col min="61" max="117" width="9.125" style="1" customWidth="1"/>
  </cols>
  <sheetData>
    <row r="1" s="1" customFormat="1" ht="5.25" customHeight="1">
      <c r="B1" s="2"/>
    </row>
    <row r="2" spans="2:60" ht="20.25">
      <c r="B2" s="35" t="s">
        <v>0</v>
      </c>
      <c r="C2" s="3"/>
      <c r="D2" s="3"/>
      <c r="E2" s="4"/>
      <c r="F2" s="5" t="s">
        <v>1</v>
      </c>
      <c r="G2" s="5" t="s">
        <v>2</v>
      </c>
      <c r="H2" s="6" t="s">
        <v>3</v>
      </c>
      <c r="I2" s="17"/>
      <c r="J2" s="165"/>
      <c r="K2" s="118"/>
      <c r="L2" s="19"/>
      <c r="M2" s="19"/>
      <c r="N2" s="19"/>
      <c r="O2" s="19"/>
      <c r="P2" s="19"/>
      <c r="Q2" s="19"/>
      <c r="S2" s="241"/>
      <c r="AC2" s="41" t="s">
        <v>4</v>
      </c>
      <c r="AD2" s="42"/>
      <c r="AE2" s="42"/>
      <c r="AF2" s="42"/>
      <c r="AG2" s="43"/>
      <c r="AH2" s="44"/>
      <c r="AI2" s="44"/>
      <c r="AJ2" s="45"/>
      <c r="AK2" s="45"/>
      <c r="AL2" s="45"/>
      <c r="AM2" s="45"/>
      <c r="AN2" s="45"/>
      <c r="AU2" s="122">
        <f>IF(Check,SUM(AU3:AU19),0)</f>
        <v>1</v>
      </c>
      <c r="AV2" s="123" t="s">
        <v>5</v>
      </c>
      <c r="BB2" s="152" t="s">
        <v>6</v>
      </c>
      <c r="BC2" s="153"/>
      <c r="BD2" s="242" t="s">
        <v>7</v>
      </c>
      <c r="BE2" s="243"/>
      <c r="BF2" s="244" t="s">
        <v>8</v>
      </c>
      <c r="BG2" s="244"/>
      <c r="BH2" s="244"/>
    </row>
    <row r="3" spans="2:71" ht="12" customHeight="1">
      <c r="B3" s="34" t="s">
        <v>9</v>
      </c>
      <c r="C3" s="7"/>
      <c r="D3" s="7"/>
      <c r="E3" s="8"/>
      <c r="F3" s="179">
        <v>1</v>
      </c>
      <c r="G3" s="180" t="s">
        <v>10</v>
      </c>
      <c r="H3" s="174"/>
      <c r="I3" s="174"/>
      <c r="J3" s="174"/>
      <c r="K3" s="181"/>
      <c r="L3" s="18"/>
      <c r="M3" s="18"/>
      <c r="N3" s="18"/>
      <c r="O3" s="18"/>
      <c r="P3" s="18"/>
      <c r="Q3" s="18"/>
      <c r="R3" s="10"/>
      <c r="S3" s="132"/>
      <c r="AC3" s="46" t="s">
        <v>11</v>
      </c>
      <c r="AD3" s="46" t="s">
        <v>12</v>
      </c>
      <c r="AE3" s="61" t="s">
        <v>13</v>
      </c>
      <c r="AF3" s="61" t="s">
        <v>14</v>
      </c>
      <c r="AG3" s="61" t="s">
        <v>15</v>
      </c>
      <c r="AH3" s="61" t="s">
        <v>16</v>
      </c>
      <c r="AI3" s="62" t="s">
        <v>17</v>
      </c>
      <c r="AJ3" s="62" t="s">
        <v>18</v>
      </c>
      <c r="AK3" s="62" t="s">
        <v>19</v>
      </c>
      <c r="AL3" s="62" t="s">
        <v>20</v>
      </c>
      <c r="AM3" s="62" t="s">
        <v>21</v>
      </c>
      <c r="AN3" s="62" t="s">
        <v>22</v>
      </c>
      <c r="AT3" s="89"/>
      <c r="AU3" s="90">
        <f aca="true" t="shared" si="0" ref="AU3:AU15">IF(AV3&lt;&gt;"",1,"")</f>
      </c>
      <c r="AV3" s="124">
        <f>IF(G3="",AW3,"")</f>
      </c>
      <c r="AW3" s="89" t="s">
        <v>23</v>
      </c>
      <c r="BB3" s="50" t="s">
        <v>24</v>
      </c>
      <c r="BC3" s="157" t="str">
        <f>IF(Stoki,UPPER(StokiText),IF(Produkciq,UPPER(ProdukciqText),IF(Materiali,UPPER(MaterialiText),"")))</f>
        <v>МАТЕРИАЛИ</v>
      </c>
      <c r="BD3" s="159" t="s">
        <v>25</v>
      </c>
      <c r="BE3" s="166" t="s">
        <v>26</v>
      </c>
      <c r="BF3" s="169" t="s">
        <v>27</v>
      </c>
      <c r="BG3" s="170" t="b">
        <v>0</v>
      </c>
      <c r="BH3" s="171" t="s">
        <v>28</v>
      </c>
      <c r="BI3" s="89"/>
      <c r="BS3" s="1" t="b">
        <v>0</v>
      </c>
    </row>
    <row r="4" spans="9:61" ht="409.5" customHeight="1" hidden="1">
      <c r="I4" s="18"/>
      <c r="K4" s="119"/>
      <c r="L4" s="18"/>
      <c r="M4" s="18"/>
      <c r="N4" s="18"/>
      <c r="O4" s="18"/>
      <c r="P4" s="18"/>
      <c r="Q4" s="18"/>
      <c r="R4" s="10"/>
      <c r="AC4" s="63" t="s">
        <v>29</v>
      </c>
      <c r="AD4" s="64" t="s">
        <v>30</v>
      </c>
      <c r="AE4" s="65" t="s">
        <v>31</v>
      </c>
      <c r="AF4" s="65" t="s">
        <v>32</v>
      </c>
      <c r="AG4" s="65" t="s">
        <v>33</v>
      </c>
      <c r="AH4" s="65" t="s">
        <v>16</v>
      </c>
      <c r="AI4" s="66" t="s">
        <v>34</v>
      </c>
      <c r="AJ4" s="66" t="s">
        <v>35</v>
      </c>
      <c r="AK4" s="66" t="s">
        <v>36</v>
      </c>
      <c r="AL4" s="66" t="s">
        <v>37</v>
      </c>
      <c r="AM4" s="66" t="s">
        <v>38</v>
      </c>
      <c r="AN4" s="66" t="s">
        <v>39</v>
      </c>
      <c r="AT4" s="89"/>
      <c r="AU4" s="90">
        <f t="shared" si="0"/>
      </c>
      <c r="AV4" s="124"/>
      <c r="AW4" s="89"/>
      <c r="BC4" s="89"/>
      <c r="BD4" s="160"/>
      <c r="BE4" s="167"/>
      <c r="BF4" s="164"/>
      <c r="BG4" s="164"/>
      <c r="BH4" s="163"/>
      <c r="BI4" s="89"/>
    </row>
    <row r="5" spans="2:61" ht="11.25" customHeight="1">
      <c r="B5" s="11"/>
      <c r="C5" s="12" t="s">
        <v>40</v>
      </c>
      <c r="D5" s="13" t="s">
        <v>41</v>
      </c>
      <c r="E5" s="14"/>
      <c r="F5" s="12"/>
      <c r="G5" s="12" t="s">
        <v>42</v>
      </c>
      <c r="H5" s="14"/>
      <c r="I5" s="19"/>
      <c r="J5" s="14"/>
      <c r="K5" s="120"/>
      <c r="L5" s="19"/>
      <c r="M5" s="19"/>
      <c r="N5" s="19"/>
      <c r="O5" s="19"/>
      <c r="P5" s="19"/>
      <c r="Q5" s="19"/>
      <c r="R5" s="10"/>
      <c r="S5" s="142" t="s">
        <v>43</v>
      </c>
      <c r="T5" s="143"/>
      <c r="U5" s="88"/>
      <c r="AC5" s="37" t="s">
        <v>44</v>
      </c>
      <c r="AD5" s="36">
        <f>DocNo</f>
        <v>1</v>
      </c>
      <c r="AE5" s="36">
        <f>IF(ISTEXT(SkladFullPath),SkladFullPath,"")</f>
      </c>
      <c r="AF5" s="106">
        <f>IF(EditMode,Komentar,IF(ISTEXT(Komentar),Komentar,""))</f>
      </c>
      <c r="AG5" s="67">
        <f>Suma</f>
        <v>0</v>
      </c>
      <c r="AH5" s="108">
        <f>DDS</f>
        <v>0</v>
      </c>
      <c r="AI5" s="54">
        <f>Suma</f>
        <v>0</v>
      </c>
      <c r="AJ5" s="111" t="str">
        <f>IF(Neoblagaema,OsvText,OblText)</f>
        <v>Осв.</v>
      </c>
      <c r="AK5" s="112">
        <v>9</v>
      </c>
      <c r="AL5" s="239" t="str">
        <f>IF(Razhod,"1","2")</f>
        <v>2</v>
      </c>
      <c r="AM5" s="37"/>
      <c r="AN5" s="240">
        <f>IF(Mesec&lt;&gt;"",Mesec,"")</f>
      </c>
      <c r="AT5" s="89"/>
      <c r="AU5" s="91">
        <f t="shared" si="0"/>
        <v>1</v>
      </c>
      <c r="AV5" s="125" t="str">
        <f>IF(AND(E13&lt;&gt;"",AM13&gt;0),"",AW5)</f>
        <v>Трябва да се зададе количество и цена или стойност</v>
      </c>
      <c r="AW5" s="126" t="s">
        <v>45</v>
      </c>
      <c r="BA5" s="89"/>
      <c r="BB5" s="155" t="s">
        <v>46</v>
      </c>
      <c r="BC5" s="158" t="s">
        <v>47</v>
      </c>
      <c r="BD5" s="161" t="s">
        <v>48</v>
      </c>
      <c r="BE5" s="168" t="s">
        <v>49</v>
      </c>
      <c r="BF5" s="161" t="s">
        <v>50</v>
      </c>
      <c r="BG5" s="168" t="b">
        <v>0</v>
      </c>
      <c r="BH5" s="161" t="s">
        <v>51</v>
      </c>
      <c r="BI5" s="89"/>
    </row>
    <row r="6" spans="2:61" ht="12">
      <c r="B6" s="33"/>
      <c r="C6" s="9" t="s">
        <v>52</v>
      </c>
      <c r="D6" s="173">
        <f>IF(AND(P13&lt;&gt;BezSklad_Text,P13&lt;&gt;"",P13&lt;&gt;0),P13,"")</f>
      </c>
      <c r="E6" s="174"/>
      <c r="F6" s="175"/>
      <c r="G6" s="176"/>
      <c r="H6" s="175"/>
      <c r="I6" s="177"/>
      <c r="J6" s="175"/>
      <c r="K6" s="178"/>
      <c r="L6" s="114"/>
      <c r="M6" s="114"/>
      <c r="N6" s="114"/>
      <c r="O6" s="114"/>
      <c r="P6" s="114"/>
      <c r="Q6" s="114"/>
      <c r="S6" s="79"/>
      <c r="T6" s="80"/>
      <c r="U6" s="81"/>
      <c r="AT6" s="89"/>
      <c r="AU6" s="90">
        <f t="shared" si="0"/>
      </c>
      <c r="AV6" s="124">
        <f>IF(DocNo&lt;&gt;"",IF(AND(ISNUMBER(DocNo),LEN(DocNo)&lt;=10),"",AW6),AX6)</f>
      </c>
      <c r="AW6" s="89" t="s">
        <v>53</v>
      </c>
      <c r="AX6" s="1" t="s">
        <v>54</v>
      </c>
      <c r="BB6" s="156" t="s">
        <v>55</v>
      </c>
      <c r="BC6" s="84" t="s">
        <v>56</v>
      </c>
      <c r="BD6" s="160" t="s">
        <v>57</v>
      </c>
      <c r="BE6" s="167" t="s">
        <v>58</v>
      </c>
      <c r="BF6" s="164" t="s">
        <v>59</v>
      </c>
      <c r="BG6" s="164" t="b">
        <v>0</v>
      </c>
      <c r="BH6" s="163" t="s">
        <v>60</v>
      </c>
      <c r="BI6" s="89"/>
    </row>
    <row r="7" spans="4:61" ht="409.5" customHeight="1" hidden="1">
      <c r="D7" s="1">
        <f>IF(AND(P13&lt;&gt;BezSklad_Text,P13&lt;&gt;"",P13&lt;&gt;0),P13,"")</f>
      </c>
      <c r="I7" s="18"/>
      <c r="K7" s="119"/>
      <c r="L7" s="18"/>
      <c r="M7" s="18"/>
      <c r="N7" s="18"/>
      <c r="O7" s="18"/>
      <c r="P7" s="18"/>
      <c r="Q7" s="18"/>
      <c r="S7" s="144"/>
      <c r="AT7" s="89"/>
      <c r="AU7" s="90">
        <f t="shared" si="0"/>
      </c>
      <c r="AV7" s="124"/>
      <c r="AW7" s="89" t="s">
        <v>61</v>
      </c>
      <c r="BC7" s="89"/>
      <c r="BD7" s="160"/>
      <c r="BE7" s="167"/>
      <c r="BF7" s="164"/>
      <c r="BG7" s="164"/>
      <c r="BH7" s="163"/>
      <c r="BI7" s="89"/>
    </row>
    <row r="8" spans="2:61" ht="11.25" customHeight="1">
      <c r="B8" s="11"/>
      <c r="C8" s="12" t="s">
        <v>40</v>
      </c>
      <c r="D8" s="12" t="s">
        <v>62</v>
      </c>
      <c r="E8" s="14"/>
      <c r="F8" s="14"/>
      <c r="G8" s="14"/>
      <c r="H8" s="14"/>
      <c r="I8" s="19"/>
      <c r="J8" s="14"/>
      <c r="K8" s="120"/>
      <c r="L8" s="19"/>
      <c r="M8" s="19"/>
      <c r="N8" s="19"/>
      <c r="O8" s="19"/>
      <c r="P8" s="19"/>
      <c r="Q8" s="19"/>
      <c r="S8" s="144"/>
      <c r="AT8" s="89"/>
      <c r="AU8" s="91">
        <f t="shared" si="0"/>
      </c>
      <c r="AV8" s="125">
        <f>IF(AND(Month&lt;&gt;"",LEN(Month)&lt;&gt;6),MonthErrorText,"")</f>
      </c>
      <c r="AW8" s="89" t="s">
        <v>61</v>
      </c>
      <c r="AX8" s="1" t="s">
        <v>63</v>
      </c>
      <c r="BC8" s="89"/>
      <c r="BD8" s="161" t="s">
        <v>64</v>
      </c>
      <c r="BE8" s="168" t="b">
        <v>1</v>
      </c>
      <c r="BF8" s="161" t="s">
        <v>65</v>
      </c>
      <c r="BG8" s="161" t="b">
        <v>0</v>
      </c>
      <c r="BH8" s="161" t="s">
        <v>66</v>
      </c>
      <c r="BI8" s="89"/>
    </row>
    <row r="9" spans="2:61" ht="12">
      <c r="B9" s="138"/>
      <c r="C9" s="141" t="s">
        <v>52</v>
      </c>
      <c r="D9" s="57"/>
      <c r="E9" s="32"/>
      <c r="F9" s="32"/>
      <c r="G9" s="58"/>
      <c r="H9" s="59"/>
      <c r="I9" s="59"/>
      <c r="J9" s="59"/>
      <c r="K9" s="60"/>
      <c r="L9" s="115"/>
      <c r="M9" s="115"/>
      <c r="N9" s="115"/>
      <c r="O9" s="115"/>
      <c r="P9" s="115"/>
      <c r="Q9" s="115"/>
      <c r="S9" s="144" t="s">
        <v>67</v>
      </c>
      <c r="AP9" s="89"/>
      <c r="AS9" s="89"/>
      <c r="AT9" s="89"/>
      <c r="AU9" s="90">
        <f t="shared" si="0"/>
      </c>
      <c r="AV9" s="124"/>
      <c r="AW9" s="89"/>
      <c r="BC9" s="89"/>
      <c r="BD9" s="162" t="s">
        <v>68</v>
      </c>
      <c r="BE9" s="167" t="s">
        <v>69</v>
      </c>
      <c r="BF9" s="164" t="s">
        <v>70</v>
      </c>
      <c r="BG9" s="164" t="b">
        <v>1</v>
      </c>
      <c r="BH9" s="164" t="s">
        <v>71</v>
      </c>
      <c r="BI9" s="89"/>
    </row>
    <row r="10" spans="1:61" ht="12.75" customHeight="1">
      <c r="A10" s="246"/>
      <c r="B10" s="247" t="s">
        <v>1</v>
      </c>
      <c r="C10" s="248"/>
      <c r="D10" s="249" t="s">
        <v>72</v>
      </c>
      <c r="E10" s="248"/>
      <c r="F10" s="248" t="s">
        <v>73</v>
      </c>
      <c r="G10" s="248" t="s">
        <v>74</v>
      </c>
      <c r="H10" s="248" t="s">
        <v>75</v>
      </c>
      <c r="I10" s="248" t="s">
        <v>76</v>
      </c>
      <c r="J10" s="248" t="s">
        <v>77</v>
      </c>
      <c r="K10" s="248" t="s">
        <v>76</v>
      </c>
      <c r="L10" s="199"/>
      <c r="M10" s="116"/>
      <c r="N10" s="116"/>
      <c r="O10" s="116"/>
      <c r="P10" s="116"/>
      <c r="Q10" s="116"/>
      <c r="S10" s="145" t="s">
        <v>78</v>
      </c>
      <c r="T10" s="42"/>
      <c r="U10" s="42"/>
      <c r="V10" s="42"/>
      <c r="W10" s="43"/>
      <c r="X10" s="44"/>
      <c r="Y10" s="44"/>
      <c r="Z10" s="44"/>
      <c r="AA10" s="45"/>
      <c r="AC10" s="41" t="s">
        <v>79</v>
      </c>
      <c r="AD10" s="42"/>
      <c r="AE10" s="42"/>
      <c r="AF10" s="42"/>
      <c r="AG10" s="43"/>
      <c r="AH10" s="44"/>
      <c r="AI10" s="44"/>
      <c r="AJ10" s="45"/>
      <c r="AK10" s="42"/>
      <c r="AL10" s="43"/>
      <c r="AM10" s="44"/>
      <c r="AN10" s="44"/>
      <c r="AO10" s="121"/>
      <c r="AT10" s="89"/>
      <c r="AU10" s="91">
        <f t="shared" si="0"/>
      </c>
      <c r="AV10" s="125">
        <f>IF(Produkciq+Stoki+Materiali&lt;&gt;1,AW10,"")</f>
      </c>
      <c r="AW10" s="89" t="s">
        <v>80</v>
      </c>
      <c r="BC10" s="89"/>
      <c r="BD10" s="161"/>
      <c r="BE10" s="168" t="b">
        <v>1</v>
      </c>
      <c r="BF10" s="161" t="s">
        <v>81</v>
      </c>
      <c r="BG10" s="161" t="b">
        <v>0</v>
      </c>
      <c r="BH10" s="161" t="s">
        <v>82</v>
      </c>
      <c r="BI10" s="89"/>
    </row>
    <row r="11" spans="1:60" s="78" customFormat="1" ht="12.75">
      <c r="A11" s="250"/>
      <c r="B11" s="251"/>
      <c r="C11" s="252"/>
      <c r="D11" s="252"/>
      <c r="E11" s="252"/>
      <c r="F11" s="252"/>
      <c r="G11" s="252"/>
      <c r="H11" s="252"/>
      <c r="I11" s="252" t="s">
        <v>83</v>
      </c>
      <c r="J11" s="252"/>
      <c r="K11" s="252" t="s">
        <v>84</v>
      </c>
      <c r="L11" s="200" t="s">
        <v>85</v>
      </c>
      <c r="M11" s="133" t="s">
        <v>86</v>
      </c>
      <c r="N11" s="133" t="s">
        <v>87</v>
      </c>
      <c r="O11" s="133" t="s">
        <v>88</v>
      </c>
      <c r="P11" s="133" t="s">
        <v>89</v>
      </c>
      <c r="Q11" s="133" t="s">
        <v>35</v>
      </c>
      <c r="R11" s="69"/>
      <c r="S11" s="46" t="s">
        <v>41</v>
      </c>
      <c r="T11" s="146" t="s">
        <v>18</v>
      </c>
      <c r="U11" s="46" t="s">
        <v>90</v>
      </c>
      <c r="V11" s="46" t="s">
        <v>91</v>
      </c>
      <c r="W11" s="46" t="s">
        <v>73</v>
      </c>
      <c r="X11" s="46" t="s">
        <v>74</v>
      </c>
      <c r="Y11" s="47" t="s">
        <v>92</v>
      </c>
      <c r="Z11" s="47" t="s">
        <v>93</v>
      </c>
      <c r="AA11" s="47" t="s">
        <v>76</v>
      </c>
      <c r="AB11" s="69"/>
      <c r="AC11" s="46" t="s">
        <v>11</v>
      </c>
      <c r="AD11" s="46" t="s">
        <v>12</v>
      </c>
      <c r="AE11" s="46" t="s">
        <v>94</v>
      </c>
      <c r="AF11" s="46" t="s">
        <v>95</v>
      </c>
      <c r="AG11" s="46" t="s">
        <v>96</v>
      </c>
      <c r="AH11" s="46" t="s">
        <v>97</v>
      </c>
      <c r="AI11" s="47" t="s">
        <v>98</v>
      </c>
      <c r="AJ11" s="47" t="s">
        <v>99</v>
      </c>
      <c r="AK11" s="46" t="s">
        <v>100</v>
      </c>
      <c r="AL11" s="46" t="s">
        <v>101</v>
      </c>
      <c r="AM11" s="46" t="s">
        <v>15</v>
      </c>
      <c r="AN11" s="48" t="s">
        <v>14</v>
      </c>
      <c r="AO11" s="49" t="s">
        <v>21</v>
      </c>
      <c r="AT11" s="127"/>
      <c r="AU11" s="90">
        <f t="shared" si="0"/>
      </c>
      <c r="AV11" s="124"/>
      <c r="AW11" s="89"/>
      <c r="BC11" s="127"/>
      <c r="BD11" s="160" t="s">
        <v>102</v>
      </c>
      <c r="BE11" s="160" t="b">
        <v>1</v>
      </c>
      <c r="BF11" s="127"/>
      <c r="BG11" s="127"/>
      <c r="BH11" s="127"/>
    </row>
    <row r="12" spans="1:58" ht="409.5" customHeight="1" hidden="1">
      <c r="A12" s="89"/>
      <c r="B12" s="227" t="s">
        <v>91</v>
      </c>
      <c r="C12" s="228"/>
      <c r="D12" s="228" t="s">
        <v>103</v>
      </c>
      <c r="E12" s="228" t="s">
        <v>104</v>
      </c>
      <c r="F12" s="228" t="s">
        <v>105</v>
      </c>
      <c r="G12" s="228" t="s">
        <v>106</v>
      </c>
      <c r="H12" s="228" t="s">
        <v>107</v>
      </c>
      <c r="I12" s="228"/>
      <c r="J12" s="228" t="s">
        <v>108</v>
      </c>
      <c r="K12" s="228" t="s">
        <v>109</v>
      </c>
      <c r="L12" s="205" t="s">
        <v>85</v>
      </c>
      <c r="M12" s="133" t="s">
        <v>86</v>
      </c>
      <c r="N12" s="133" t="s">
        <v>87</v>
      </c>
      <c r="O12" s="133" t="s">
        <v>88</v>
      </c>
      <c r="P12" s="133" t="s">
        <v>89</v>
      </c>
      <c r="Q12" s="133" t="s">
        <v>35</v>
      </c>
      <c r="S12" s="63" t="s">
        <v>89</v>
      </c>
      <c r="T12" s="147" t="s">
        <v>35</v>
      </c>
      <c r="U12" s="63" t="s">
        <v>58</v>
      </c>
      <c r="V12" s="63" t="s">
        <v>91</v>
      </c>
      <c r="W12" s="63" t="s">
        <v>105</v>
      </c>
      <c r="X12" s="63" t="s">
        <v>87</v>
      </c>
      <c r="Y12" s="140" t="s">
        <v>110</v>
      </c>
      <c r="Z12" s="140" t="s">
        <v>86</v>
      </c>
      <c r="AA12" s="140" t="s">
        <v>109</v>
      </c>
      <c r="AC12" s="50" t="s">
        <v>29</v>
      </c>
      <c r="AD12" s="50" t="s">
        <v>30</v>
      </c>
      <c r="AE12" s="50" t="s">
        <v>111</v>
      </c>
      <c r="AF12" s="50" t="s">
        <v>112</v>
      </c>
      <c r="AG12" s="50" t="s">
        <v>113</v>
      </c>
      <c r="AH12" s="50" t="s">
        <v>114</v>
      </c>
      <c r="AI12" s="51" t="s">
        <v>115</v>
      </c>
      <c r="AJ12" s="51" t="s">
        <v>116</v>
      </c>
      <c r="AK12" s="63" t="s">
        <v>87</v>
      </c>
      <c r="AL12" s="63" t="s">
        <v>117</v>
      </c>
      <c r="AM12" s="63" t="s">
        <v>33</v>
      </c>
      <c r="AN12" s="52" t="s">
        <v>32</v>
      </c>
      <c r="AO12" s="51" t="s">
        <v>38</v>
      </c>
      <c r="AT12" s="89"/>
      <c r="AU12" s="91">
        <f t="shared" si="0"/>
      </c>
      <c r="AV12" s="125"/>
      <c r="AW12" s="89"/>
      <c r="BC12" s="89"/>
      <c r="BF12" s="89"/>
    </row>
    <row r="13" spans="1:58" ht="12">
      <c r="A13" s="89"/>
      <c r="B13" s="206">
        <f>IF(ISNUMBER(B12),B12+1,1)</f>
        <v>1</v>
      </c>
      <c r="C13" s="204"/>
      <c r="D13" s="207"/>
      <c r="E13" s="204"/>
      <c r="F13" s="208"/>
      <c r="G13" s="201"/>
      <c r="H13" s="209"/>
      <c r="I13" s="209">
        <f>G13*H13</f>
        <v>0</v>
      </c>
      <c r="J13" s="209">
        <f>IF(AND(G13&lt;&gt;"",G13&lt;&gt;"0"),K13/G13,0)</f>
        <v>0</v>
      </c>
      <c r="K13" s="209">
        <f>G13*J13</f>
        <v>0</v>
      </c>
      <c r="L13" s="210">
        <f>SUMIF($E$12:E13,TEXT(E13,0),$G$12:G13)</f>
        <v>0</v>
      </c>
      <c r="M13" s="134"/>
      <c r="N13" s="134"/>
      <c r="O13" s="133"/>
      <c r="P13" s="133"/>
      <c r="Q13" s="133"/>
      <c r="R13" s="148">
        <f>IF(ISTEXT(E13),IF(AND(VALUE(M13)&lt;=0,CheckSRCAP),AveragePriceFullPAPText,"")&amp;IF(ISTEXT(E13),IF(VALUE(H13)&lt;=0,AveragePriceText,"")&amp;IF(ISTEXT(E13),IF(N13&lt;L13," К",""),""),""),"")</f>
      </c>
      <c r="S13" s="36" t="str">
        <f>IF(AND(P13&lt;&gt;"",P13&lt;&gt;0),P13,IF(AND(E19&lt;&gt;"",ISTEXT(SkladFullPath),SkladFullPath&lt;&gt;""),SkladFullPath,BezSklad_Text))</f>
        <v>БЕЗСКЛАД</v>
      </c>
      <c r="T13" s="107">
        <f>IF(S13=BezSklad_Text,"","5")</f>
      </c>
      <c r="U13" s="36">
        <f>E13</f>
        <v>0</v>
      </c>
      <c r="V13" s="36">
        <f>IF(E13&lt;&gt;"",B13,"")</f>
      </c>
      <c r="W13" s="37">
        <f aca="true" t="shared" si="1" ref="W13:Y14">F13</f>
        <v>0</v>
      </c>
      <c r="X13" s="53">
        <f t="shared" si="1"/>
        <v>0</v>
      </c>
      <c r="Y13" s="54">
        <f t="shared" si="1"/>
        <v>0</v>
      </c>
      <c r="Z13" s="54">
        <f>M13</f>
        <v>0</v>
      </c>
      <c r="AA13" s="38">
        <f>K13</f>
        <v>0</v>
      </c>
      <c r="AB13" s="89"/>
      <c r="AC13" s="36" t="str">
        <f>DocType</f>
        <v>БР</v>
      </c>
      <c r="AD13" s="36">
        <f>DocNo</f>
        <v>1</v>
      </c>
      <c r="AE13" s="36">
        <f>IF(Stoki,StokiDebitSmetka,IF(Materiali,MaterialiDebitSmetka,IF(Produkciq,ProdukciqDebitSmetka,"")))</f>
        <v>442</v>
      </c>
      <c r="AF13" s="36">
        <f>IF(Stoki,StokiKreditSmetka,IF(Materiali,MaterialiKreditSmetka,IF(Produkciq,ProdukciqKreditSmetka,"")))</f>
        <v>302</v>
      </c>
      <c r="AG13" s="36">
        <f>IF(AND(ZaSmetkaNaMOL,ISTEXT(MOL)),MOL,"")</f>
      </c>
      <c r="AH13" s="36">
        <f>IF(ISTEXT(E13),E13&amp;IF(AND(ISTEXT(S13),S13&lt;&gt;"БЕЗСКЛАД"),"; "&amp;S13,""),"")</f>
      </c>
      <c r="AI13" s="233"/>
      <c r="AJ13" s="234"/>
      <c r="AK13" s="36">
        <f>G13</f>
        <v>0</v>
      </c>
      <c r="AL13" s="229"/>
      <c r="AM13" s="230">
        <f>IF(AND(ISNUMBER(G13),ISNUMBER(M13)),G13*IF(CheckSRCAP,M13,H13),"")</f>
      </c>
      <c r="AN13" s="235"/>
      <c r="AO13" s="230">
        <f>JournalNumber</f>
        <v>0</v>
      </c>
      <c r="AT13" s="89"/>
      <c r="AU13" s="91">
        <f t="shared" si="0"/>
      </c>
      <c r="AV13" s="125">
        <f>IF(R13&lt;&gt;"",E13&amp;IF(ISERROR(FIND(AveragePriceText,R13)),"",NoAveragePriceText)&amp;IF(ISERROR(FIND(AveragePriceFullPAPText,R13)),"",NoAveragePriceAPText)&amp;IF(ISERROR(FIND(QuantityText,R13)),"",NoQuantityText),"")</f>
      </c>
      <c r="AW13" s="89"/>
      <c r="BC13" s="89"/>
      <c r="BF13" s="89"/>
    </row>
    <row r="14" spans="1:55" ht="12">
      <c r="A14" s="253"/>
      <c r="B14" s="254">
        <f>IF(ISNUMBER(B13),B13+1,1)</f>
        <v>2</v>
      </c>
      <c r="C14" s="225"/>
      <c r="D14" s="226"/>
      <c r="E14" s="225"/>
      <c r="F14" s="202"/>
      <c r="G14" s="254"/>
      <c r="H14" s="203"/>
      <c r="I14" s="203">
        <f>G14*H14</f>
        <v>0</v>
      </c>
      <c r="J14" s="203">
        <f>IF(AND(G14&lt;&gt;"",G14&lt;&gt;"0"),K14/G14,0)</f>
        <v>0</v>
      </c>
      <c r="K14" s="203">
        <f>G14*J14</f>
        <v>0</v>
      </c>
      <c r="L14" s="211">
        <f>SUMIF($E$12:E14,TEXT(E14,0),$G$12:G14)</f>
        <v>0</v>
      </c>
      <c r="M14" s="134"/>
      <c r="N14" s="134"/>
      <c r="O14" s="133"/>
      <c r="P14" s="133"/>
      <c r="Q14" s="133"/>
      <c r="R14" s="148">
        <f>IF(ISTEXT(E14),IF(AND(VALUE(M14)&lt;=0,CheckSRCAP),AveragePriceFullPAPText,"")&amp;IF(ISTEXT(E14),IF(VALUE(H14)&lt;=0,AveragePriceText,"")&amp;IF(ISTEXT(E14),IF(N14&lt;L14," К",""),""),""),"")</f>
      </c>
      <c r="S14" s="81" t="str">
        <f>IF(AND(P14&lt;&gt;"",P14&lt;&gt;0),P14,IF(AND(E20&lt;&gt;"",ISTEXT(SkladFullPath),SkladFullPath&lt;&gt;""),SkladFullPath,BezSklad_Text))</f>
        <v>БЕЗСКЛАД</v>
      </c>
      <c r="T14" s="81">
        <f>IF(S14=BezSklad_Text,"","5")</f>
      </c>
      <c r="U14" s="39">
        <f>E14</f>
        <v>0</v>
      </c>
      <c r="V14" s="39">
        <f>IF(E14&lt;&gt;"",B14,"")</f>
      </c>
      <c r="W14" s="40">
        <f t="shared" si="1"/>
        <v>0</v>
      </c>
      <c r="X14" s="55">
        <f t="shared" si="1"/>
        <v>0</v>
      </c>
      <c r="Y14" s="56">
        <f t="shared" si="1"/>
        <v>0</v>
      </c>
      <c r="Z14" s="56">
        <f>M14</f>
        <v>0</v>
      </c>
      <c r="AA14" s="56">
        <f>K14</f>
        <v>0</v>
      </c>
      <c r="AB14" s="89"/>
      <c r="AC14" s="39" t="str">
        <f>DocType</f>
        <v>БР</v>
      </c>
      <c r="AD14" s="39">
        <f>DocNo</f>
        <v>1</v>
      </c>
      <c r="AE14" s="39">
        <f>IF(Stoki,StokiDebitSmetka,IF(Materiali,MaterialiDebitSmetka,IF(Produkciq,ProdukciqDebitSmetka,"")))</f>
        <v>442</v>
      </c>
      <c r="AF14" s="39">
        <f>IF(Stoki,StokiKreditSmetka,IF(Materiali,MaterialiKreditSmetka,IF(Produkciq,ProdukciqKreditSmetka,"")))</f>
        <v>302</v>
      </c>
      <c r="AG14" s="39">
        <f>IF(AND(ZaSmetkaNaMOL,ISTEXT(MOL)),MOL,"")</f>
      </c>
      <c r="AH14" s="39">
        <f>IF(ISTEXT(E14),E14&amp;IF(ISTEXT(S14),"; "&amp;S14,""),"")</f>
      </c>
      <c r="AI14" s="236"/>
      <c r="AJ14" s="237"/>
      <c r="AK14" s="39">
        <f>G14</f>
        <v>0</v>
      </c>
      <c r="AL14" s="231"/>
      <c r="AM14" s="232">
        <f>IF(AND(ISNUMBER(G14),ISNUMBER(M14)),G14*IF(CheckSRCAP,M14,H14),"")</f>
      </c>
      <c r="AN14" s="238"/>
      <c r="AO14" s="236">
        <f>JournalNumber</f>
        <v>0</v>
      </c>
      <c r="AT14" s="89"/>
      <c r="AU14" s="90">
        <f t="shared" si="0"/>
      </c>
      <c r="AV14" s="124">
        <f>IF(R14&lt;&gt;"",E14&amp;IF(ISERROR(FIND(AveragePriceText,R14)),"",NoAveragePriceText)&amp;IF(ISERROR(FIND(AveragePriceFullPAPText,R14)),"",NoAveragePriceAPText)&amp;IF(ISERROR(FIND(QuantityText,R14)),"",NoQuantityText),"")</f>
      </c>
      <c r="AW14" s="89"/>
      <c r="BC14" s="89"/>
    </row>
    <row r="15" spans="2:58" ht="409.5" customHeight="1" hidden="1">
      <c r="B15" s="23">
        <f>IF(ISNUMBER(B14),B14+1,1)</f>
        <v>3</v>
      </c>
      <c r="C15" s="87"/>
      <c r="D15" s="212"/>
      <c r="E15" s="87"/>
      <c r="F15" s="213"/>
      <c r="G15" s="23"/>
      <c r="H15" s="214"/>
      <c r="I15" s="214">
        <f>G15*H15</f>
        <v>0</v>
      </c>
      <c r="J15" s="214"/>
      <c r="K15" s="214">
        <f>G15*J15</f>
        <v>0</v>
      </c>
      <c r="L15" s="96"/>
      <c r="M15" s="19"/>
      <c r="N15" s="19"/>
      <c r="O15" s="19"/>
      <c r="P15" s="19"/>
      <c r="Q15" s="19"/>
      <c r="R15" s="96"/>
      <c r="S15" s="144"/>
      <c r="T15" s="89"/>
      <c r="U15" s="89"/>
      <c r="V15" s="89"/>
      <c r="W15" s="89"/>
      <c r="X15" s="89"/>
      <c r="Y15" s="89"/>
      <c r="Z15" s="89"/>
      <c r="AA15" s="89"/>
      <c r="AC15" s="36" t="str">
        <f>DocType</f>
        <v>БР</v>
      </c>
      <c r="AD15" s="36">
        <f>DocNo</f>
        <v>1</v>
      </c>
      <c r="AE15" s="36">
        <f>IF(Stoki,StokiDebitSmetka,IF(Materiali,MaterialiDebitSmetka,IF(Produkciq,ProdukciqDebitSmetka,"")))</f>
        <v>442</v>
      </c>
      <c r="AF15" s="36">
        <v>4532</v>
      </c>
      <c r="AG15" s="39">
        <f>IF(ZaSmetkaNaMOL,MOL,"")</f>
        <v>0</v>
      </c>
      <c r="AH15" s="36">
        <f>IF(ISTEXT(E15),E15&amp;IF(ISTEXT(S15),"; "&amp;S15,""),"")</f>
      </c>
      <c r="AI15" s="233"/>
      <c r="AJ15" s="234"/>
      <c r="AK15" s="36">
        <f>G15</f>
        <v>0</v>
      </c>
      <c r="AL15" s="229"/>
      <c r="AM15" s="230">
        <f>DDS</f>
        <v>0</v>
      </c>
      <c r="AN15" s="235"/>
      <c r="AO15" s="230"/>
      <c r="AU15" s="128">
        <f t="shared" si="0"/>
      </c>
      <c r="AV15" s="129"/>
      <c r="BC15" s="89"/>
      <c r="BF15" s="89"/>
    </row>
    <row r="16" spans="2:57" ht="409.5" customHeight="1" hidden="1">
      <c r="B16" s="215">
        <f>IF(ISNUMBER(B15),B15+1,1)</f>
        <v>4</v>
      </c>
      <c r="C16" s="216"/>
      <c r="D16" s="217"/>
      <c r="E16" s="216"/>
      <c r="F16" s="218"/>
      <c r="G16" s="215"/>
      <c r="H16" s="139"/>
      <c r="I16" s="139">
        <f>G16*H16</f>
        <v>0</v>
      </c>
      <c r="J16" s="139"/>
      <c r="K16" s="139">
        <f>G16*J16</f>
        <v>0</v>
      </c>
      <c r="L16" s="18"/>
      <c r="M16" s="19"/>
      <c r="N16" s="19"/>
      <c r="O16" s="19"/>
      <c r="P16" s="19"/>
      <c r="Q16" s="19"/>
      <c r="R16" s="96"/>
      <c r="S16" s="144"/>
      <c r="AC16" s="36"/>
      <c r="AD16" s="36"/>
      <c r="AE16" s="36"/>
      <c r="AF16" s="106"/>
      <c r="AG16" s="39"/>
      <c r="AH16" s="107"/>
      <c r="AI16" s="233"/>
      <c r="AJ16" s="234"/>
      <c r="AK16" s="36"/>
      <c r="AL16" s="229"/>
      <c r="AM16" s="230"/>
      <c r="AN16" s="235"/>
      <c r="AO16" s="230"/>
      <c r="AU16" s="130"/>
      <c r="AV16" s="131"/>
      <c r="BD16" s="89"/>
      <c r="BE16" s="89"/>
    </row>
    <row r="17" spans="2:58" ht="12">
      <c r="B17" s="219"/>
      <c r="C17" s="220"/>
      <c r="D17" s="220"/>
      <c r="E17" s="220"/>
      <c r="F17" s="220"/>
      <c r="G17" s="221"/>
      <c r="H17" s="136" t="s">
        <v>118</v>
      </c>
      <c r="I17" s="197">
        <f>ROUND(SUM(I12:I15),2)</f>
        <v>0</v>
      </c>
      <c r="J17" s="18"/>
      <c r="K17" s="198">
        <f>ROUND(SUM(K12:K15),2)</f>
        <v>0</v>
      </c>
      <c r="L17" s="96"/>
      <c r="M17" s="96"/>
      <c r="N17" s="96"/>
      <c r="O17" s="96"/>
      <c r="P17" s="96"/>
      <c r="Q17" s="96"/>
      <c r="S17" s="144" t="s">
        <v>119</v>
      </c>
      <c r="AC17" s="36" t="str">
        <f>DocType</f>
        <v>БР</v>
      </c>
      <c r="AD17" s="36">
        <f>DocNo</f>
        <v>1</v>
      </c>
      <c r="AE17" s="36">
        <f>IF(Stoki,StokiDebitSmetka,IF(Materiali,MaterialiDebitSmetka,IF(Produkciq,ProdukciqDebitSmetka,"")))</f>
        <v>442</v>
      </c>
      <c r="AF17" s="106">
        <v>4532</v>
      </c>
      <c r="AG17" s="233">
        <f>IF(AND(ZaSmetkaNaMOL,ISTEXT(MOL)),MOL,"")</f>
      </c>
      <c r="AH17" s="107"/>
      <c r="AI17" s="233"/>
      <c r="AJ17" s="234"/>
      <c r="AK17" s="36"/>
      <c r="AL17" s="229"/>
      <c r="AM17" s="230">
        <f>DDS</f>
        <v>0</v>
      </c>
      <c r="AN17" s="235"/>
      <c r="AO17" s="230">
        <f>JournalNumber</f>
        <v>0</v>
      </c>
      <c r="AT17" s="89"/>
      <c r="AU17" s="92"/>
      <c r="AV17" s="93"/>
      <c r="AW17" s="89"/>
      <c r="BC17" s="89"/>
      <c r="BD17" s="163" t="s">
        <v>120</v>
      </c>
      <c r="BE17" s="164" t="b">
        <v>0</v>
      </c>
      <c r="BF17" s="89"/>
    </row>
    <row r="18" spans="2:58" ht="12.75" customHeight="1">
      <c r="B18" s="11"/>
      <c r="C18" s="18"/>
      <c r="D18" s="18"/>
      <c r="E18" s="18"/>
      <c r="F18" s="18"/>
      <c r="G18" s="222"/>
      <c r="H18" s="18" t="s">
        <v>121</v>
      </c>
      <c r="I18" s="182">
        <f>IF(Neoblagaema,0,ROUND(I17*0.2,2))</f>
        <v>0</v>
      </c>
      <c r="J18" s="183"/>
      <c r="K18" s="154">
        <f>IF(Neoblagaema,0,ROUND(K17*0.2,2))</f>
        <v>0</v>
      </c>
      <c r="L18" s="96"/>
      <c r="M18" s="96"/>
      <c r="N18" s="96"/>
      <c r="O18" s="96"/>
      <c r="P18" s="96"/>
      <c r="Q18" s="96"/>
      <c r="S18" s="142" t="s">
        <v>122</v>
      </c>
      <c r="T18" s="149" t="s">
        <v>123</v>
      </c>
      <c r="U18" s="82"/>
      <c r="AC18" s="39" t="str">
        <f>DocType</f>
        <v>БР</v>
      </c>
      <c r="AD18" s="39">
        <f>DocNo</f>
        <v>1</v>
      </c>
      <c r="AE18" s="39">
        <f>IF(ZaSmetkaNaMOL,SmetkaMOL,"")</f>
        <v>442</v>
      </c>
      <c r="AF18" s="39" t="str">
        <f>IF(ZaSmetkaNaMOL,"799","")</f>
        <v>799</v>
      </c>
      <c r="AG18" s="23">
        <f>IF(AND(ZaSmetkaNaMOL,ISTEXT(MOL)),MOL,"")</f>
      </c>
      <c r="AH18" s="39">
        <f>IF(ISTEXT(E17),E17&amp;IF(ISTEXT(S17),"; "&amp;S17,""),"")</f>
      </c>
      <c r="AI18" s="236"/>
      <c r="AJ18" s="237"/>
      <c r="AK18" s="39">
        <f>G17</f>
        <v>0</v>
      </c>
      <c r="AL18" s="231"/>
      <c r="AM18" s="232">
        <f>IF(ZaSmetkaNaMOL,K19-I19,"")</f>
        <v>0</v>
      </c>
      <c r="AN18" s="238"/>
      <c r="AO18" s="236">
        <f>JournalNumber</f>
        <v>0</v>
      </c>
      <c r="AS18" s="89"/>
      <c r="AT18" s="89"/>
      <c r="AU18" s="94"/>
      <c r="AV18" s="95"/>
      <c r="AW18" s="89"/>
      <c r="BC18" s="89"/>
      <c r="BD18" s="161" t="s">
        <v>124</v>
      </c>
      <c r="BE18" s="172" t="b">
        <v>0</v>
      </c>
      <c r="BF18" s="89"/>
    </row>
    <row r="19" spans="2:58" ht="12.75" customHeight="1">
      <c r="B19" s="223"/>
      <c r="C19" s="136"/>
      <c r="D19" s="136"/>
      <c r="E19" s="136"/>
      <c r="F19" s="136"/>
      <c r="G19" s="224"/>
      <c r="H19" s="21" t="s">
        <v>125</v>
      </c>
      <c r="I19" s="135">
        <f>I17+I18</f>
        <v>0</v>
      </c>
      <c r="J19" s="136"/>
      <c r="K19" s="137">
        <f>K17+K18</f>
        <v>0</v>
      </c>
      <c r="L19" s="96"/>
      <c r="M19" s="96"/>
      <c r="N19" s="96"/>
      <c r="O19" s="96"/>
      <c r="P19" s="96"/>
      <c r="Q19" s="96"/>
      <c r="R19" s="86">
        <f>IF(AND(Materiali,Stoki+Produkciq&gt;0),"?","")</f>
      </c>
      <c r="S19" s="71" t="s">
        <v>126</v>
      </c>
      <c r="T19" s="72">
        <f>IF(Razhod,T24,T25)</f>
        <v>442</v>
      </c>
      <c r="U19" s="73">
        <v>302</v>
      </c>
      <c r="AK19" s="89"/>
      <c r="AL19" s="89"/>
      <c r="AM19" s="89"/>
      <c r="AT19" s="89"/>
      <c r="AU19" s="92"/>
      <c r="AV19" s="93"/>
      <c r="AW19" s="89"/>
      <c r="BC19" s="89"/>
      <c r="BD19" s="164" t="s">
        <v>127</v>
      </c>
      <c r="BE19" s="164" t="b">
        <v>0</v>
      </c>
      <c r="BF19" s="89"/>
    </row>
    <row r="20" spans="2:58" ht="11.25" customHeight="1">
      <c r="B20" s="27" t="s">
        <v>128</v>
      </c>
      <c r="C20" s="20"/>
      <c r="D20" s="20"/>
      <c r="E20" s="20"/>
      <c r="F20" s="20"/>
      <c r="G20" s="20"/>
      <c r="H20" s="20"/>
      <c r="I20" s="15"/>
      <c r="J20" s="20"/>
      <c r="K20" s="120"/>
      <c r="L20" s="19"/>
      <c r="M20" s="19"/>
      <c r="N20" s="19"/>
      <c r="O20" s="19"/>
      <c r="P20" s="19"/>
      <c r="Q20" s="19"/>
      <c r="R20" s="86">
        <f>IF(AND(Produkciq,Stoki+Materiali&gt;0),"?","")</f>
      </c>
      <c r="S20" s="68" t="s">
        <v>129</v>
      </c>
      <c r="T20" s="69">
        <f>IF(Razhod,T24,T25)</f>
        <v>442</v>
      </c>
      <c r="U20" s="70">
        <v>303</v>
      </c>
      <c r="AT20" s="89"/>
      <c r="AU20" s="94"/>
      <c r="AV20" s="95"/>
      <c r="AW20" s="89"/>
      <c r="BC20" s="89"/>
      <c r="BD20" s="161" t="s">
        <v>130</v>
      </c>
      <c r="BE20" s="172" t="b">
        <v>1</v>
      </c>
      <c r="BF20" s="89"/>
    </row>
    <row r="21" spans="2:58" ht="12.75">
      <c r="B21" s="25"/>
      <c r="C21" s="24"/>
      <c r="D21" s="24"/>
      <c r="E21" s="24"/>
      <c r="F21" s="24"/>
      <c r="G21" s="24"/>
      <c r="H21" s="24"/>
      <c r="I21" s="26"/>
      <c r="J21" s="24"/>
      <c r="K21" s="26"/>
      <c r="L21" s="115"/>
      <c r="M21" s="115"/>
      <c r="N21" s="115"/>
      <c r="O21" s="115"/>
      <c r="P21" s="115"/>
      <c r="Q21" s="115"/>
      <c r="R21" s="86">
        <f>IF(AND(Stoki,Materiali+Produkciq&gt;0),"?","")</f>
      </c>
      <c r="S21" s="74" t="s">
        <v>131</v>
      </c>
      <c r="T21" s="75">
        <f>IF(Razhod,T24,T25)</f>
        <v>442</v>
      </c>
      <c r="U21" s="76">
        <v>304</v>
      </c>
      <c r="AT21" s="89"/>
      <c r="AU21" s="92"/>
      <c r="AV21" s="93"/>
      <c r="AW21" s="89"/>
      <c r="BC21" s="89"/>
      <c r="BD21" s="163" t="s">
        <v>132</v>
      </c>
      <c r="BE21" s="164" t="b">
        <v>1</v>
      </c>
      <c r="BF21" s="89"/>
    </row>
    <row r="22" spans="2:58" ht="11.25" customHeight="1">
      <c r="B22" s="27" t="s">
        <v>133</v>
      </c>
      <c r="C22" s="20"/>
      <c r="D22" s="28"/>
      <c r="E22" s="20"/>
      <c r="F22" s="29" t="s">
        <v>134</v>
      </c>
      <c r="G22" s="16"/>
      <c r="H22" s="29"/>
      <c r="I22" s="15"/>
      <c r="J22" s="29"/>
      <c r="K22" s="120"/>
      <c r="L22" s="19"/>
      <c r="M22" s="19"/>
      <c r="N22" s="19"/>
      <c r="O22" s="19"/>
      <c r="P22" s="19"/>
      <c r="Q22" s="19"/>
      <c r="S22" s="144"/>
      <c r="AU22" s="89"/>
      <c r="AV22" s="89"/>
      <c r="BC22" s="89"/>
      <c r="BD22" s="161" t="s">
        <v>135</v>
      </c>
      <c r="BE22" s="172" t="s">
        <v>136</v>
      </c>
      <c r="BF22" s="89"/>
    </row>
    <row r="23" spans="2:58" ht="12">
      <c r="B23" s="25"/>
      <c r="C23" s="22"/>
      <c r="D23" s="30" t="s">
        <v>137</v>
      </c>
      <c r="E23" s="22"/>
      <c r="F23" s="22"/>
      <c r="G23" s="22"/>
      <c r="H23" s="22"/>
      <c r="I23" s="31"/>
      <c r="J23" s="22"/>
      <c r="K23" s="31"/>
      <c r="L23" s="117"/>
      <c r="M23" s="117"/>
      <c r="N23" s="117"/>
      <c r="O23" s="117"/>
      <c r="P23" s="117"/>
      <c r="Q23" s="117"/>
      <c r="S23" s="142" t="s">
        <v>138</v>
      </c>
      <c r="T23" s="82"/>
      <c r="BC23" s="89"/>
      <c r="BD23" s="164" t="s">
        <v>139</v>
      </c>
      <c r="BE23" s="164" t="s">
        <v>140</v>
      </c>
      <c r="BF23" s="89"/>
    </row>
    <row r="24" spans="19:58" ht="12.75" customHeight="1">
      <c r="S24" s="71" t="s">
        <v>141</v>
      </c>
      <c r="T24" s="73">
        <v>699</v>
      </c>
      <c r="BC24" s="89"/>
      <c r="BD24" s="161" t="s">
        <v>142</v>
      </c>
      <c r="BE24" s="172" t="s">
        <v>143</v>
      </c>
      <c r="BF24" s="89"/>
    </row>
    <row r="25" spans="19:58" ht="12">
      <c r="S25" s="84" t="s">
        <v>144</v>
      </c>
      <c r="T25" s="85">
        <v>442</v>
      </c>
      <c r="V25" s="83"/>
      <c r="BC25" s="89"/>
      <c r="BD25" s="164" t="s">
        <v>145</v>
      </c>
      <c r="BE25" s="164" t="s">
        <v>146</v>
      </c>
      <c r="BF25" s="89"/>
    </row>
    <row r="26" spans="18:58" ht="12">
      <c r="R26" s="77"/>
      <c r="S26" s="144"/>
      <c r="U26" s="89"/>
      <c r="V26" s="69"/>
      <c r="W26" s="69"/>
      <c r="BC26" s="89"/>
      <c r="BD26" s="161" t="s">
        <v>147</v>
      </c>
      <c r="BE26" s="172" t="s">
        <v>148</v>
      </c>
      <c r="BF26" s="89"/>
    </row>
    <row r="27" spans="18:58" ht="12">
      <c r="R27" s="77"/>
      <c r="S27" s="150" t="s">
        <v>149</v>
      </c>
      <c r="T27" s="69"/>
      <c r="U27" s="109"/>
      <c r="BC27" s="89"/>
      <c r="BD27" s="161" t="s">
        <v>150</v>
      </c>
      <c r="BE27" s="172" t="s">
        <v>151</v>
      </c>
      <c r="BF27" s="89"/>
    </row>
    <row r="28" spans="18:58" ht="12.75" customHeight="1">
      <c r="R28" s="77"/>
      <c r="S28" s="87" t="s">
        <v>152</v>
      </c>
      <c r="T28" s="69"/>
      <c r="U28" s="110"/>
      <c r="BC28" s="89"/>
      <c r="BD28" s="164" t="s">
        <v>153</v>
      </c>
      <c r="BE28" s="164" t="s">
        <v>154</v>
      </c>
      <c r="BF28" s="89"/>
    </row>
    <row r="29" spans="19:58" ht="12">
      <c r="S29" s="144"/>
      <c r="U29" s="89"/>
      <c r="BC29" s="89"/>
      <c r="BD29" s="161" t="s">
        <v>155</v>
      </c>
      <c r="BE29" s="172" t="s">
        <v>156</v>
      </c>
      <c r="BF29" s="89"/>
    </row>
    <row r="30" spans="19:58" ht="12">
      <c r="S30" s="151" t="s">
        <v>22</v>
      </c>
      <c r="BC30" s="89"/>
      <c r="BD30" s="161" t="s">
        <v>157</v>
      </c>
      <c r="BE30" s="172"/>
      <c r="BF30" s="89"/>
    </row>
    <row r="31" spans="19:58" ht="12">
      <c r="S31" s="113"/>
      <c r="BC31" s="89"/>
      <c r="BD31" s="163" t="s">
        <v>158</v>
      </c>
      <c r="BE31" s="164" t="b">
        <v>1</v>
      </c>
      <c r="BF31" s="89"/>
    </row>
    <row r="32" spans="55:58" ht="12">
      <c r="BC32" s="89"/>
      <c r="BD32" s="161" t="s">
        <v>159</v>
      </c>
      <c r="BE32" s="172" t="b">
        <v>0</v>
      </c>
      <c r="BF32" s="89"/>
    </row>
    <row r="33" spans="56:57" ht="12">
      <c r="BD33" s="89"/>
      <c r="BE33" s="89"/>
    </row>
  </sheetData>
  <mergeCells count="2">
    <mergeCell ref="BD2:BE2"/>
    <mergeCell ref="BF2:BH2"/>
  </mergeCells>
  <printOptions horizontalCentered="1"/>
  <pageMargins left="0.4999999924907534" right="0.40000001276571917" top="0.8000000255314383" bottom="0.8000000255314383" header="0.4999999924907534" footer="0.4999999924907534"/>
  <pageSetup blackAndWhite="1" fitToHeight="100" fitToWidth="1" horizontalDpi="600" verticalDpi="600" orientation="portrait" paperSize="9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showGridLines="0" showRowColHeaders="0" showZeros="0" workbookViewId="0" topLeftCell="A1">
      <selection activeCell="A3" sqref="A3"/>
    </sheetView>
  </sheetViews>
  <sheetFormatPr defaultColWidth="9.125" defaultRowHeight="12"/>
  <cols>
    <col min="1" max="1" width="10.00390625" style="0" customWidth="1"/>
    <col min="2" max="2" width="9.125" style="0" customWidth="1"/>
    <col min="3" max="3" width="16.625" style="0" customWidth="1"/>
    <col min="4" max="5" width="9.125" style="0" customWidth="1"/>
    <col min="6" max="6" width="16.00390625" style="0" customWidth="1"/>
    <col min="7" max="7" width="14.375" style="0" customWidth="1"/>
    <col min="8" max="8" width="17.875" style="0" customWidth="1"/>
  </cols>
  <sheetData>
    <row r="1" spans="1:8" ht="12">
      <c r="A1" s="97"/>
      <c r="B1" s="97"/>
      <c r="C1" s="97"/>
      <c r="D1" s="97"/>
      <c r="E1" s="97"/>
      <c r="F1" s="97"/>
      <c r="G1" s="97"/>
      <c r="H1" s="98" t="s">
        <v>160</v>
      </c>
    </row>
    <row r="2" ht="12">
      <c r="H2" s="99"/>
    </row>
    <row r="3" spans="1:8" ht="15.75">
      <c r="A3" s="100"/>
      <c r="B3" s="245" t="s">
        <v>161</v>
      </c>
      <c r="C3" s="245"/>
      <c r="D3" s="245"/>
      <c r="E3" s="245"/>
      <c r="F3" s="245"/>
      <c r="G3" s="245"/>
      <c r="H3" s="101"/>
    </row>
    <row r="4" spans="1:8" ht="12">
      <c r="A4" s="18"/>
      <c r="B4" s="18"/>
      <c r="C4" s="18"/>
      <c r="D4" s="18"/>
      <c r="E4" s="18"/>
      <c r="F4" s="18"/>
      <c r="G4" s="18"/>
      <c r="H4" s="102"/>
    </row>
    <row r="5" spans="1:8" ht="15.75">
      <c r="A5" s="103" t="s">
        <v>162</v>
      </c>
      <c r="B5" s="18"/>
      <c r="C5" s="18"/>
      <c r="D5" s="18"/>
      <c r="E5" s="18"/>
      <c r="F5" s="18"/>
      <c r="G5" s="18"/>
      <c r="H5" s="102"/>
    </row>
    <row r="6" spans="1:8" ht="12">
      <c r="A6" s="18" t="s">
        <v>163</v>
      </c>
      <c r="B6" s="18"/>
      <c r="C6" s="18"/>
      <c r="D6" s="18"/>
      <c r="E6" s="18"/>
      <c r="F6" s="18"/>
      <c r="G6" s="18"/>
      <c r="H6" s="102"/>
    </row>
    <row r="7" spans="1:8" ht="12">
      <c r="A7" s="18" t="s">
        <v>164</v>
      </c>
      <c r="B7" s="18"/>
      <c r="C7" s="18"/>
      <c r="D7" s="18"/>
      <c r="E7" s="18"/>
      <c r="F7" s="18"/>
      <c r="G7" s="18"/>
      <c r="H7" s="102"/>
    </row>
    <row r="8" spans="1:8" ht="12">
      <c r="A8" s="18" t="s">
        <v>165</v>
      </c>
      <c r="B8" s="18"/>
      <c r="C8" s="18"/>
      <c r="D8" s="18"/>
      <c r="E8" s="18"/>
      <c r="F8" s="18"/>
      <c r="G8" s="18"/>
      <c r="H8" s="102"/>
    </row>
    <row r="9" spans="1:8" ht="12">
      <c r="A9" s="184" t="s">
        <v>166</v>
      </c>
      <c r="B9" s="18"/>
      <c r="C9" s="18"/>
      <c r="D9" s="18"/>
      <c r="E9" s="18"/>
      <c r="F9" s="18"/>
      <c r="G9" s="18"/>
      <c r="H9" s="102"/>
    </row>
    <row r="10" spans="1:8" ht="12">
      <c r="A10" s="185" t="s">
        <v>167</v>
      </c>
      <c r="B10" s="18"/>
      <c r="C10" s="18"/>
      <c r="D10" s="18"/>
      <c r="E10" s="18"/>
      <c r="F10" s="18"/>
      <c r="G10" s="18"/>
      <c r="H10" s="102"/>
    </row>
    <row r="11" spans="1:8" ht="12">
      <c r="A11" s="185" t="s">
        <v>168</v>
      </c>
      <c r="B11" s="18"/>
      <c r="C11" s="18"/>
      <c r="D11" s="18"/>
      <c r="E11" s="18"/>
      <c r="F11" s="18"/>
      <c r="G11" s="18"/>
      <c r="H11" s="102"/>
    </row>
    <row r="12" spans="1:8" ht="12">
      <c r="A12" s="18"/>
      <c r="B12" s="18"/>
      <c r="C12" s="18"/>
      <c r="D12" s="18"/>
      <c r="E12" s="18"/>
      <c r="F12" s="18"/>
      <c r="G12" s="18"/>
      <c r="H12" s="102"/>
    </row>
    <row r="13" spans="1:8" ht="15.75">
      <c r="A13" s="103" t="s">
        <v>169</v>
      </c>
      <c r="B13" s="18"/>
      <c r="C13" s="18"/>
      <c r="D13" s="18"/>
      <c r="E13" s="18"/>
      <c r="F13" s="18"/>
      <c r="G13" s="18"/>
      <c r="H13" s="102"/>
    </row>
    <row r="14" spans="1:8" ht="12">
      <c r="A14" s="18" t="s">
        <v>170</v>
      </c>
      <c r="B14" s="18"/>
      <c r="C14" s="18"/>
      <c r="D14" s="18"/>
      <c r="E14" s="18"/>
      <c r="F14" s="18"/>
      <c r="G14" s="18"/>
      <c r="H14" s="102"/>
    </row>
    <row r="15" spans="1:8" ht="12">
      <c r="A15" s="18" t="s">
        <v>171</v>
      </c>
      <c r="B15" s="18"/>
      <c r="C15" s="18"/>
      <c r="D15" s="18"/>
      <c r="E15" s="18"/>
      <c r="F15" s="18"/>
      <c r="G15" s="18"/>
      <c r="H15" s="102"/>
    </row>
    <row r="16" spans="1:8" ht="12.75" customHeight="1">
      <c r="A16" s="18"/>
      <c r="B16" s="18"/>
      <c r="C16" s="18"/>
      <c r="D16" s="18"/>
      <c r="E16" s="18"/>
      <c r="F16" s="18"/>
      <c r="G16" s="18"/>
      <c r="H16" s="102"/>
    </row>
    <row r="17" spans="1:8" ht="16.5" customHeight="1">
      <c r="A17" s="103" t="s">
        <v>172</v>
      </c>
      <c r="B17" s="18"/>
      <c r="C17" s="18"/>
      <c r="D17" s="18"/>
      <c r="E17" s="18"/>
      <c r="F17" s="18"/>
      <c r="G17" s="18"/>
      <c r="H17" s="102"/>
    </row>
    <row r="18" spans="1:8" ht="12">
      <c r="A18" s="104" t="s">
        <v>173</v>
      </c>
      <c r="B18" s="18" t="s">
        <v>174</v>
      </c>
      <c r="C18" s="18"/>
      <c r="D18" s="18"/>
      <c r="E18" s="18"/>
      <c r="F18" s="18"/>
      <c r="G18" s="18"/>
      <c r="H18" s="102"/>
    </row>
    <row r="19" spans="1:8" ht="12">
      <c r="A19" s="104"/>
      <c r="B19" s="18" t="s">
        <v>175</v>
      </c>
      <c r="C19" s="18"/>
      <c r="D19" s="18"/>
      <c r="E19" s="18"/>
      <c r="F19" s="18"/>
      <c r="G19" s="18"/>
      <c r="H19" s="102"/>
    </row>
    <row r="20" spans="1:8" ht="12">
      <c r="A20" s="104"/>
      <c r="B20" s="18"/>
      <c r="C20" s="18"/>
      <c r="D20" s="18"/>
      <c r="E20" s="18"/>
      <c r="F20" s="18"/>
      <c r="G20" s="18"/>
      <c r="H20" s="102"/>
    </row>
    <row r="21" spans="1:8" ht="12">
      <c r="A21" s="104" t="s">
        <v>176</v>
      </c>
      <c r="B21" s="18" t="s">
        <v>177</v>
      </c>
      <c r="C21" s="18"/>
      <c r="D21" s="18"/>
      <c r="E21" s="18"/>
      <c r="F21" s="18"/>
      <c r="G21" s="18"/>
      <c r="H21" s="102"/>
    </row>
    <row r="22" spans="1:8" ht="12">
      <c r="A22" s="104" t="s">
        <v>178</v>
      </c>
      <c r="B22" s="18" t="s">
        <v>179</v>
      </c>
      <c r="C22" s="18"/>
      <c r="D22" s="18"/>
      <c r="E22" s="18"/>
      <c r="G22" s="18"/>
      <c r="H22" s="102"/>
    </row>
    <row r="23" spans="1:8" ht="18" customHeight="1">
      <c r="A23" s="104"/>
      <c r="B23" s="18"/>
      <c r="C23" s="18"/>
      <c r="D23" s="18"/>
      <c r="E23" s="18"/>
      <c r="G23" s="18"/>
      <c r="H23" s="102"/>
    </row>
    <row r="24" spans="1:8" ht="12">
      <c r="A24" s="186"/>
      <c r="B24" s="18" t="s">
        <v>180</v>
      </c>
      <c r="C24" s="18"/>
      <c r="D24" s="18"/>
      <c r="E24" s="18"/>
      <c r="G24" s="18"/>
      <c r="H24" s="102"/>
    </row>
    <row r="25" spans="1:8" ht="12">
      <c r="A25" s="104"/>
      <c r="B25" s="18" t="s">
        <v>181</v>
      </c>
      <c r="C25" s="18"/>
      <c r="D25" s="18"/>
      <c r="E25" s="18"/>
      <c r="G25" s="18"/>
      <c r="H25" s="102"/>
    </row>
    <row r="26" spans="1:8" ht="18" customHeight="1">
      <c r="A26" s="184" t="s">
        <v>166</v>
      </c>
      <c r="C26" s="18"/>
      <c r="D26" s="18"/>
      <c r="E26" s="18"/>
      <c r="G26" s="18"/>
      <c r="H26" s="102"/>
    </row>
    <row r="27" spans="1:8" ht="12">
      <c r="A27" s="184"/>
      <c r="B27" s="18" t="s">
        <v>182</v>
      </c>
      <c r="C27" s="18"/>
      <c r="D27" s="18"/>
      <c r="E27" s="18"/>
      <c r="G27" s="18"/>
      <c r="H27" s="102"/>
    </row>
    <row r="28" spans="1:8" ht="12">
      <c r="A28" s="184"/>
      <c r="B28" s="18" t="s">
        <v>183</v>
      </c>
      <c r="C28" s="18"/>
      <c r="D28" s="18"/>
      <c r="E28" s="18"/>
      <c r="G28" s="18"/>
      <c r="H28" s="102"/>
    </row>
    <row r="29" spans="1:8" ht="12">
      <c r="A29" s="184"/>
      <c r="B29" t="s">
        <v>184</v>
      </c>
      <c r="C29" s="18"/>
      <c r="D29" s="18"/>
      <c r="E29" s="18"/>
      <c r="G29" s="18"/>
      <c r="H29" s="102"/>
    </row>
    <row r="30" spans="1:8" ht="12">
      <c r="A30" s="184"/>
      <c r="B30" s="187" t="s">
        <v>185</v>
      </c>
      <c r="C30" s="18"/>
      <c r="D30" s="18"/>
      <c r="E30" s="18"/>
      <c r="G30" s="18"/>
      <c r="H30" s="102"/>
    </row>
    <row r="31" spans="1:8" ht="12">
      <c r="A31" s="184"/>
      <c r="B31" s="187"/>
      <c r="C31" s="18"/>
      <c r="D31" s="18"/>
      <c r="E31" s="18"/>
      <c r="G31" s="18"/>
      <c r="H31" s="102"/>
    </row>
    <row r="32" spans="1:8" ht="18.75" customHeight="1">
      <c r="A32" s="105" t="s">
        <v>186</v>
      </c>
      <c r="B32" s="18"/>
      <c r="C32" s="18"/>
      <c r="D32" s="18"/>
      <c r="E32" s="18"/>
      <c r="G32" s="18"/>
      <c r="H32" s="102"/>
    </row>
    <row r="33" spans="1:8" ht="12">
      <c r="A33" s="104"/>
      <c r="B33" s="18" t="s">
        <v>187</v>
      </c>
      <c r="C33" s="18"/>
      <c r="D33" s="18"/>
      <c r="E33" s="18"/>
      <c r="G33" s="18"/>
      <c r="H33" s="102"/>
    </row>
    <row r="34" spans="1:8" ht="12">
      <c r="A34" s="104"/>
      <c r="B34" s="18" t="s">
        <v>188</v>
      </c>
      <c r="C34" s="18"/>
      <c r="D34" s="18"/>
      <c r="E34" s="18"/>
      <c r="G34" s="18"/>
      <c r="H34" s="102"/>
    </row>
    <row r="35" spans="1:8" ht="12">
      <c r="A35" s="104"/>
      <c r="B35" s="18" t="s">
        <v>189</v>
      </c>
      <c r="C35" s="18"/>
      <c r="D35" s="18"/>
      <c r="E35" s="18"/>
      <c r="G35" s="18"/>
      <c r="H35" s="102"/>
    </row>
    <row r="36" spans="1:8" ht="12">
      <c r="A36" s="104"/>
      <c r="B36" s="18" t="s">
        <v>190</v>
      </c>
      <c r="C36" s="18"/>
      <c r="D36" s="18"/>
      <c r="E36" s="18"/>
      <c r="G36" s="18"/>
      <c r="H36" s="102"/>
    </row>
    <row r="37" spans="1:8" ht="12">
      <c r="A37" s="104"/>
      <c r="B37" s="18" t="s">
        <v>191</v>
      </c>
      <c r="C37" s="18"/>
      <c r="D37" s="18"/>
      <c r="E37" s="18"/>
      <c r="G37" s="18"/>
      <c r="H37" s="102"/>
    </row>
    <row r="38" spans="1:8" ht="12">
      <c r="A38" s="104"/>
      <c r="B38" s="18"/>
      <c r="C38" s="18"/>
      <c r="D38" s="18"/>
      <c r="E38" s="18"/>
      <c r="G38" s="18"/>
      <c r="H38" s="102"/>
    </row>
    <row r="39" spans="1:8" ht="12">
      <c r="A39" s="184"/>
      <c r="B39" s="187" t="s">
        <v>192</v>
      </c>
      <c r="C39" s="18"/>
      <c r="D39" s="18"/>
      <c r="E39" s="18"/>
      <c r="G39" s="18"/>
      <c r="H39" s="102"/>
    </row>
    <row r="40" spans="1:8" ht="12">
      <c r="A40" s="188" t="s">
        <v>193</v>
      </c>
      <c r="B40" t="s">
        <v>194</v>
      </c>
      <c r="C40" s="18"/>
      <c r="D40" s="18"/>
      <c r="E40" s="18"/>
      <c r="G40" s="18"/>
      <c r="H40" s="102"/>
    </row>
    <row r="41" spans="1:8" ht="12">
      <c r="A41" s="188"/>
      <c r="B41" t="s">
        <v>195</v>
      </c>
      <c r="C41" s="18"/>
      <c r="D41" s="18"/>
      <c r="E41" s="18"/>
      <c r="G41" s="18"/>
      <c r="H41" s="102"/>
    </row>
    <row r="42" spans="1:8" ht="12">
      <c r="A42" s="104"/>
      <c r="B42" t="s">
        <v>196</v>
      </c>
      <c r="C42" s="18"/>
      <c r="D42" s="18"/>
      <c r="E42" s="18"/>
      <c r="G42" s="18"/>
      <c r="H42" s="102"/>
    </row>
    <row r="43" spans="1:8" ht="12">
      <c r="A43" s="104"/>
      <c r="B43" s="18"/>
      <c r="C43" s="18"/>
      <c r="D43" s="18"/>
      <c r="E43" s="18"/>
      <c r="G43" s="18"/>
      <c r="H43" s="102"/>
    </row>
    <row r="44" spans="1:8" ht="12">
      <c r="A44" s="104" t="s">
        <v>197</v>
      </c>
      <c r="B44" s="18" t="s">
        <v>198</v>
      </c>
      <c r="C44" s="18"/>
      <c r="D44" s="18"/>
      <c r="E44" s="18"/>
      <c r="F44" s="18"/>
      <c r="G44" s="18"/>
      <c r="H44" s="102"/>
    </row>
    <row r="45" spans="1:8" ht="12">
      <c r="A45" s="104"/>
      <c r="B45" s="18" t="s">
        <v>199</v>
      </c>
      <c r="C45" s="18"/>
      <c r="D45" s="18"/>
      <c r="E45" s="18"/>
      <c r="F45" s="18"/>
      <c r="G45" s="18"/>
      <c r="H45" s="102"/>
    </row>
    <row r="46" spans="1:8" ht="12">
      <c r="A46" s="104"/>
      <c r="B46" s="18" t="s">
        <v>200</v>
      </c>
      <c r="C46" s="18"/>
      <c r="D46" s="18"/>
      <c r="E46" s="18"/>
      <c r="F46" s="18"/>
      <c r="G46" s="18"/>
      <c r="H46" s="102"/>
    </row>
    <row r="47" spans="1:8" ht="12">
      <c r="A47" s="104"/>
      <c r="B47" s="18" t="s">
        <v>201</v>
      </c>
      <c r="C47" s="18"/>
      <c r="D47" s="18"/>
      <c r="E47" s="18"/>
      <c r="F47" s="18"/>
      <c r="G47" s="18"/>
      <c r="H47" s="102"/>
    </row>
    <row r="48" spans="1:8" ht="12">
      <c r="A48" s="104" t="s">
        <v>202</v>
      </c>
      <c r="B48" s="18" t="s">
        <v>203</v>
      </c>
      <c r="C48" s="18"/>
      <c r="D48" s="18" t="s">
        <v>204</v>
      </c>
      <c r="E48" s="18"/>
      <c r="F48" s="18"/>
      <c r="G48" s="18"/>
      <c r="H48" s="102"/>
    </row>
    <row r="49" spans="1:8" ht="12">
      <c r="A49" s="104"/>
      <c r="B49" s="18"/>
      <c r="C49" s="18"/>
      <c r="D49" s="18"/>
      <c r="E49" s="18"/>
      <c r="F49" s="18"/>
      <c r="G49" s="18"/>
      <c r="H49" s="102"/>
    </row>
    <row r="50" spans="1:8" ht="15">
      <c r="A50" s="189" t="s">
        <v>205</v>
      </c>
      <c r="B50" s="190"/>
      <c r="C50" s="18"/>
      <c r="D50" s="18"/>
      <c r="E50" s="18"/>
      <c r="F50" s="18"/>
      <c r="G50" s="18"/>
      <c r="H50" s="102"/>
    </row>
    <row r="51" spans="1:8" ht="12">
      <c r="A51" s="191"/>
      <c r="B51" s="190"/>
      <c r="C51" s="18"/>
      <c r="D51" s="18"/>
      <c r="E51" s="18"/>
      <c r="F51" s="18"/>
      <c r="G51" s="18"/>
      <c r="H51" s="102"/>
    </row>
    <row r="52" spans="1:8" ht="12">
      <c r="A52" s="184" t="s">
        <v>166</v>
      </c>
      <c r="B52" s="192"/>
      <c r="C52" s="192"/>
      <c r="D52" s="18"/>
      <c r="E52" s="18"/>
      <c r="F52" s="18"/>
      <c r="G52" s="18"/>
      <c r="H52" s="102"/>
    </row>
    <row r="53" spans="1:8" ht="12">
      <c r="A53" s="192"/>
      <c r="B53" s="190" t="s">
        <v>206</v>
      </c>
      <c r="C53" s="192"/>
      <c r="D53" s="18"/>
      <c r="E53" s="18"/>
      <c r="F53" s="18"/>
      <c r="G53" s="18"/>
      <c r="H53" s="102"/>
    </row>
    <row r="54" spans="1:8" ht="12">
      <c r="A54" s="192"/>
      <c r="B54" s="190" t="s">
        <v>207</v>
      </c>
      <c r="C54" s="192"/>
      <c r="D54" s="18"/>
      <c r="E54" s="18"/>
      <c r="F54" s="18"/>
      <c r="G54" s="18"/>
      <c r="H54" s="102"/>
    </row>
    <row r="55" spans="1:8" ht="12">
      <c r="A55" s="188"/>
      <c r="B55" s="188"/>
      <c r="C55" s="192"/>
      <c r="D55" s="18"/>
      <c r="E55" s="18"/>
      <c r="F55" s="18"/>
      <c r="G55" s="18"/>
      <c r="H55" s="102"/>
    </row>
    <row r="56" spans="1:8" ht="12">
      <c r="A56" s="188" t="s">
        <v>193</v>
      </c>
      <c r="B56" s="193" t="s">
        <v>208</v>
      </c>
      <c r="C56" s="188"/>
      <c r="D56" s="193"/>
      <c r="E56" s="18"/>
      <c r="F56" s="18"/>
      <c r="G56" s="18"/>
      <c r="H56" s="102"/>
    </row>
    <row r="57" spans="1:8" ht="12">
      <c r="A57" s="188"/>
      <c r="B57" s="193"/>
      <c r="C57" s="188"/>
      <c r="D57" s="193"/>
      <c r="E57" s="18"/>
      <c r="F57" s="18"/>
      <c r="G57" s="18"/>
      <c r="H57" s="102"/>
    </row>
    <row r="58" spans="1:8" ht="12">
      <c r="A58" s="184" t="s">
        <v>166</v>
      </c>
      <c r="B58" s="192"/>
      <c r="C58" s="192"/>
      <c r="D58" s="18"/>
      <c r="E58" s="18"/>
      <c r="F58" s="18"/>
      <c r="G58" s="18"/>
      <c r="H58" s="102"/>
    </row>
    <row r="59" spans="1:8" ht="12">
      <c r="A59" s="192"/>
      <c r="B59" s="190" t="s">
        <v>209</v>
      </c>
      <c r="C59" s="192"/>
      <c r="D59" s="18"/>
      <c r="E59" s="18"/>
      <c r="F59" s="18"/>
      <c r="G59" s="18"/>
      <c r="H59" s="102"/>
    </row>
    <row r="60" spans="1:8" ht="12">
      <c r="A60" s="192"/>
      <c r="B60" s="18" t="s">
        <v>210</v>
      </c>
      <c r="C60" s="192"/>
      <c r="D60" s="18"/>
      <c r="E60" s="18"/>
      <c r="F60" s="18"/>
      <c r="G60" s="18"/>
      <c r="H60" s="102"/>
    </row>
    <row r="61" spans="1:8" ht="12">
      <c r="A61" s="192"/>
      <c r="B61" s="18" t="s">
        <v>211</v>
      </c>
      <c r="C61" s="192"/>
      <c r="D61" s="18"/>
      <c r="E61" s="18"/>
      <c r="F61" s="18"/>
      <c r="G61" s="18"/>
      <c r="H61" s="102"/>
    </row>
    <row r="62" spans="1:8" ht="12">
      <c r="A62" s="192"/>
      <c r="B62" s="191" t="s">
        <v>212</v>
      </c>
      <c r="C62" s="192"/>
      <c r="D62" s="18"/>
      <c r="E62" s="18"/>
      <c r="F62" s="18"/>
      <c r="G62" s="18"/>
      <c r="H62" s="102"/>
    </row>
    <row r="63" spans="1:8" ht="12">
      <c r="A63" s="192"/>
      <c r="B63" s="191"/>
      <c r="C63" s="192"/>
      <c r="D63" s="18"/>
      <c r="E63" s="18"/>
      <c r="F63" s="18"/>
      <c r="G63" s="18"/>
      <c r="H63" s="102"/>
    </row>
    <row r="64" spans="1:8" ht="12">
      <c r="A64" s="188" t="s">
        <v>213</v>
      </c>
      <c r="B64" s="193" t="s">
        <v>214</v>
      </c>
      <c r="C64" s="192"/>
      <c r="D64" s="18"/>
      <c r="E64" s="18"/>
      <c r="F64" s="18"/>
      <c r="G64" s="18"/>
      <c r="H64" s="102"/>
    </row>
    <row r="65" spans="1:8" ht="12">
      <c r="A65" s="192"/>
      <c r="B65" s="193" t="s">
        <v>215</v>
      </c>
      <c r="C65" s="192"/>
      <c r="D65" s="18"/>
      <c r="E65" s="18"/>
      <c r="F65" s="18"/>
      <c r="G65" s="18"/>
      <c r="H65" s="102"/>
    </row>
    <row r="66" spans="1:8" ht="12">
      <c r="A66" s="192"/>
      <c r="B66" s="192"/>
      <c r="C66" s="192"/>
      <c r="D66" s="18"/>
      <c r="E66" s="18"/>
      <c r="F66" s="18"/>
      <c r="G66" s="18"/>
      <c r="H66" s="102"/>
    </row>
    <row r="67" spans="1:8" ht="12">
      <c r="A67" s="184" t="s">
        <v>166</v>
      </c>
      <c r="B67" s="192"/>
      <c r="C67" s="192"/>
      <c r="D67" s="18"/>
      <c r="E67" s="18"/>
      <c r="F67" s="18"/>
      <c r="G67" s="18"/>
      <c r="H67" s="102"/>
    </row>
    <row r="68" spans="1:8" ht="12">
      <c r="A68" s="192"/>
      <c r="B68" s="18" t="s">
        <v>216</v>
      </c>
      <c r="C68" s="192"/>
      <c r="D68" s="18"/>
      <c r="H68" s="99"/>
    </row>
    <row r="69" spans="1:8" ht="12">
      <c r="A69" s="192"/>
      <c r="B69" s="18" t="s">
        <v>217</v>
      </c>
      <c r="C69" s="192"/>
      <c r="D69" s="18"/>
      <c r="H69" s="99"/>
    </row>
    <row r="70" spans="1:8" ht="12">
      <c r="A70" s="192"/>
      <c r="B70" s="18" t="s">
        <v>218</v>
      </c>
      <c r="C70" s="192"/>
      <c r="D70" s="18"/>
      <c r="H70" s="102"/>
    </row>
    <row r="71" spans="1:8" ht="12">
      <c r="A71" s="192"/>
      <c r="B71" s="18" t="s">
        <v>219</v>
      </c>
      <c r="C71" s="192"/>
      <c r="D71" s="18"/>
      <c r="H71" s="102"/>
    </row>
    <row r="72" spans="1:8" ht="12">
      <c r="A72" s="192"/>
      <c r="B72" s="18" t="s">
        <v>220</v>
      </c>
      <c r="C72" s="192"/>
      <c r="D72" s="18"/>
      <c r="H72" s="102"/>
    </row>
    <row r="73" spans="1:8" ht="12">
      <c r="A73" s="192"/>
      <c r="B73" s="18" t="s">
        <v>221</v>
      </c>
      <c r="C73" s="192"/>
      <c r="D73" s="18"/>
      <c r="H73" s="102"/>
    </row>
    <row r="74" spans="1:8" ht="12">
      <c r="A74" s="192"/>
      <c r="B74" s="18" t="s">
        <v>222</v>
      </c>
      <c r="C74" s="192"/>
      <c r="D74" s="18"/>
      <c r="H74" s="102"/>
    </row>
    <row r="75" spans="3:8" ht="12">
      <c r="C75" s="192"/>
      <c r="D75" s="18"/>
      <c r="H75" s="102"/>
    </row>
    <row r="76" spans="2:8" ht="12">
      <c r="B76" t="s">
        <v>223</v>
      </c>
      <c r="C76" s="192"/>
      <c r="D76" s="18"/>
      <c r="H76" s="102"/>
    </row>
    <row r="77" spans="2:8" ht="12">
      <c r="B77" t="s">
        <v>224</v>
      </c>
      <c r="C77" s="192"/>
      <c r="D77" s="18"/>
      <c r="H77" s="102"/>
    </row>
    <row r="78" spans="2:8" ht="12">
      <c r="B78" t="s">
        <v>225</v>
      </c>
      <c r="C78" s="192"/>
      <c r="D78" s="18"/>
      <c r="H78" s="102"/>
    </row>
    <row r="79" spans="1:8" ht="12">
      <c r="A79" s="192"/>
      <c r="B79" t="s">
        <v>226</v>
      </c>
      <c r="C79" s="192"/>
      <c r="D79" s="18"/>
      <c r="H79" s="102"/>
    </row>
    <row r="80" spans="1:8" ht="12">
      <c r="A80" s="18"/>
      <c r="B80" s="18"/>
      <c r="C80" s="18"/>
      <c r="D80" s="18"/>
      <c r="E80" s="18"/>
      <c r="F80" s="18"/>
      <c r="G80" s="18"/>
      <c r="H80" s="102"/>
    </row>
    <row r="81" spans="1:8" ht="12">
      <c r="A81" s="194"/>
      <c r="B81" s="194"/>
      <c r="C81" s="194"/>
      <c r="D81" s="194"/>
      <c r="E81" s="194"/>
      <c r="F81" s="194"/>
      <c r="G81" s="194"/>
      <c r="H81" s="195"/>
    </row>
    <row r="82" spans="1:2" ht="12">
      <c r="A82" s="196" t="s">
        <v>227</v>
      </c>
      <c r="B82" s="190"/>
    </row>
  </sheetData>
  <mergeCells count="1">
    <mergeCell ref="B3:G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</cp:lastModifiedBy>
  <dcterms:modified xsi:type="dcterms:W3CDTF">2005-06-13T15:01:30Z</dcterms:modified>
  <cp:category/>
  <cp:version/>
  <cp:contentType/>
  <cp:contentStatus/>
</cp:coreProperties>
</file>